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1"/>
  </bookViews>
  <sheets>
    <sheet name="без отопл." sheetId="1" r:id="rId1"/>
    <sheet name="отс. 1 благ." sheetId="2" r:id="rId2"/>
    <sheet name="благ." sheetId="3" r:id="rId3"/>
  </sheets>
  <definedNames/>
  <calcPr fullCalcOnLoad="1"/>
</workbook>
</file>

<file path=xl/sharedStrings.xml><?xml version="1.0" encoding="utf-8"?>
<sst xmlns="http://schemas.openxmlformats.org/spreadsheetml/2006/main" count="876" uniqueCount="198">
  <si>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</si>
  <si>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</si>
  <si>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</si>
  <si>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</si>
  <si>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</si>
  <si>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</si>
  <si>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</si>
  <si>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</si>
  <si>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</si>
  <si>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</si>
  <si>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</si>
  <si>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</si>
  <si>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</si>
  <si>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</si>
  <si>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</si>
  <si>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</si>
  <si>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</si>
  <si>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</si>
  <si>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</si>
  <si>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</si>
  <si>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</si>
  <si>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проверка наличия тяги вентканалов и дымоходов</t>
  </si>
  <si>
    <t xml:space="preserve">Содная ведомость </t>
  </si>
  <si>
    <t>Клубная, д.4</t>
  </si>
  <si>
    <t>Клубная, д.5</t>
  </si>
  <si>
    <t>Клубная, д.6</t>
  </si>
  <si>
    <t>д.1</t>
  </si>
  <si>
    <t>д.2</t>
  </si>
  <si>
    <t>д.3</t>
  </si>
  <si>
    <t>Дата ввода тарифа</t>
  </si>
  <si>
    <t>В С Е Г  О за 1 кв. м в месяц:</t>
  </si>
  <si>
    <t>Площадь кв. м</t>
  </si>
  <si>
    <t>ул. Менжинского</t>
  </si>
  <si>
    <t>д.44</t>
  </si>
  <si>
    <t>д.46</t>
  </si>
  <si>
    <t>д.48</t>
  </si>
  <si>
    <t>д.48а</t>
  </si>
  <si>
    <t>д.50</t>
  </si>
  <si>
    <t>д.52</t>
  </si>
  <si>
    <t>д.54</t>
  </si>
  <si>
    <t>д.56</t>
  </si>
  <si>
    <t>д.58</t>
  </si>
  <si>
    <t>д.62</t>
  </si>
  <si>
    <t>д.64</t>
  </si>
  <si>
    <t>№ п/п</t>
  </si>
  <si>
    <t>Наименование статей расходов</t>
  </si>
  <si>
    <t>ул.Победы</t>
  </si>
  <si>
    <t>д.67а</t>
  </si>
  <si>
    <t>д.4</t>
  </si>
  <si>
    <t>д.5</t>
  </si>
  <si>
    <t>д.6</t>
  </si>
  <si>
    <t>д.7</t>
  </si>
  <si>
    <t>д.8</t>
  </si>
  <si>
    <t>д.9</t>
  </si>
  <si>
    <t>д.10</t>
  </si>
  <si>
    <t>д.12</t>
  </si>
  <si>
    <t>д.14</t>
  </si>
  <si>
    <t>ул. Семашко</t>
  </si>
  <si>
    <t>д.11</t>
  </si>
  <si>
    <t>д.13</t>
  </si>
  <si>
    <t>д.15</t>
  </si>
  <si>
    <t>д.16</t>
  </si>
  <si>
    <t>д.17</t>
  </si>
  <si>
    <t>д.19</t>
  </si>
  <si>
    <t>д.18</t>
  </si>
  <si>
    <t>д.20</t>
  </si>
  <si>
    <t>ул. Комарова</t>
  </si>
  <si>
    <t>д.26а</t>
  </si>
  <si>
    <t>ул.Луначарского</t>
  </si>
  <si>
    <t>д.Поляна</t>
  </si>
  <si>
    <t>д.69</t>
  </si>
  <si>
    <t>ул.Чапаева</t>
  </si>
  <si>
    <t>д.27</t>
  </si>
  <si>
    <t>д.25</t>
  </si>
  <si>
    <t>д.31</t>
  </si>
  <si>
    <t>д.22</t>
  </si>
  <si>
    <t>д.23</t>
  </si>
  <si>
    <t>д.24</t>
  </si>
  <si>
    <t>д.26</t>
  </si>
  <si>
    <t>ул. Кирова</t>
  </si>
  <si>
    <t>д.3а</t>
  </si>
  <si>
    <t>д.4б</t>
  </si>
  <si>
    <t>д.70</t>
  </si>
  <si>
    <t>д.25а</t>
  </si>
  <si>
    <t>д.68</t>
  </si>
  <si>
    <t>д.66</t>
  </si>
  <si>
    <t>д.65</t>
  </si>
  <si>
    <t>д.63</t>
  </si>
  <si>
    <t>д.61</t>
  </si>
  <si>
    <t>д.42</t>
  </si>
  <si>
    <t>д.21</t>
  </si>
  <si>
    <t>д.28</t>
  </si>
  <si>
    <t>д.30</t>
  </si>
  <si>
    <t>д.33</t>
  </si>
  <si>
    <t>д.36</t>
  </si>
  <si>
    <t>д.28а</t>
  </si>
  <si>
    <t>д.29</t>
  </si>
  <si>
    <t>д.32</t>
  </si>
  <si>
    <t>д.34</t>
  </si>
  <si>
    <t>д.35</t>
  </si>
  <si>
    <t>д.41</t>
  </si>
  <si>
    <t>Всего</t>
  </si>
  <si>
    <t>ул. Коммунистическая</t>
  </si>
  <si>
    <t>пр. Машиностроителей</t>
  </si>
  <si>
    <t>ул.Октябрьская, д.2</t>
  </si>
  <si>
    <t>ул.Патова, д.12</t>
  </si>
  <si>
    <t>Советская, д.31</t>
  </si>
  <si>
    <t>ул.Сосновая</t>
  </si>
  <si>
    <t>д.31.</t>
  </si>
  <si>
    <t>ул.Шишкина, д.4</t>
  </si>
  <si>
    <t>Юбилейный пр.</t>
  </si>
  <si>
    <t>Капитальный ремонт</t>
  </si>
  <si>
    <t>ул.З.Зубрицкой</t>
  </si>
  <si>
    <t>ул.Комарова</t>
  </si>
  <si>
    <t>ул.Пирогова</t>
  </si>
  <si>
    <t xml:space="preserve"> ул. Семашко</t>
  </si>
  <si>
    <t>ВСЕГО</t>
  </si>
  <si>
    <t>Коммунистическая, д.8</t>
  </si>
  <si>
    <t>Красноармейская, д.5</t>
  </si>
  <si>
    <t>Патова, д.10</t>
  </si>
  <si>
    <t>ул. Победы</t>
  </si>
  <si>
    <t>ул.Труфанова</t>
  </si>
  <si>
    <t>Спортивная</t>
  </si>
  <si>
    <t>д.8а</t>
  </si>
  <si>
    <t>д.8б</t>
  </si>
  <si>
    <t xml:space="preserve"> д.14</t>
  </si>
  <si>
    <t>Р.Люксембург, д2</t>
  </si>
  <si>
    <t>ул. Северная</t>
  </si>
  <si>
    <t>ул.Энгельса, д.6</t>
  </si>
  <si>
    <t>Блюхера, д.1</t>
  </si>
  <si>
    <t xml:space="preserve">Герцена, д.42 </t>
  </si>
  <si>
    <t xml:space="preserve">ул. Клубная </t>
  </si>
  <si>
    <t>ул.Ленина</t>
  </si>
  <si>
    <t xml:space="preserve"> д.12</t>
  </si>
  <si>
    <t>Профсоюзная, д.8</t>
  </si>
  <si>
    <t>д.1б</t>
  </si>
  <si>
    <t>д.37</t>
  </si>
  <si>
    <t>д.39</t>
  </si>
  <si>
    <t>д.45</t>
  </si>
  <si>
    <t>д.47</t>
  </si>
  <si>
    <t>д.49</t>
  </si>
  <si>
    <t>Пирогова</t>
  </si>
  <si>
    <t>Кольцова, д.6</t>
  </si>
  <si>
    <t>Ленина, д.35</t>
  </si>
  <si>
    <t>Новая, д.2</t>
  </si>
  <si>
    <t>Октябрьская, д.3а</t>
  </si>
  <si>
    <t>ул.Чкалова, д.3</t>
  </si>
  <si>
    <t>Энгельса, д.8</t>
  </si>
  <si>
    <t>ВСЕГО по группе домов</t>
  </si>
  <si>
    <t xml:space="preserve">Сводная ведомость </t>
  </si>
  <si>
    <t>8 (4852) 2 48 91 Праздникова Л.А.</t>
  </si>
  <si>
    <t>Итого по странице</t>
  </si>
  <si>
    <t>Всего по группе</t>
  </si>
  <si>
    <t>8 (48534) 2 48 91 Праздникова Людмила Александровна</t>
  </si>
  <si>
    <t>Вывоз твёрдых бытовых отходов</t>
  </si>
  <si>
    <t>город</t>
  </si>
  <si>
    <t>село</t>
  </si>
  <si>
    <t>Расходы по обслуживанию ОДПУ и Р</t>
  </si>
  <si>
    <t>ул.Шишкина, д.6</t>
  </si>
  <si>
    <t>благ.</t>
  </si>
  <si>
    <t>отс. 1 благ</t>
  </si>
  <si>
    <t>без отопл.</t>
  </si>
  <si>
    <t>Велик</t>
  </si>
  <si>
    <t>Мит.</t>
  </si>
  <si>
    <t>З/Х</t>
  </si>
  <si>
    <t>Шопша</t>
  </si>
  <si>
    <t>вывоз и утилизация бытовых отходов</t>
  </si>
  <si>
    <t>ООО</t>
  </si>
  <si>
    <t>Всего по ООО УЖК - город</t>
  </si>
  <si>
    <t xml:space="preserve"> д.1б</t>
  </si>
  <si>
    <t>велик.</t>
  </si>
  <si>
    <t>мит.</t>
  </si>
  <si>
    <t>з/х</t>
  </si>
  <si>
    <t>шопша</t>
  </si>
  <si>
    <t>в том числе нежилая</t>
  </si>
  <si>
    <t>ул. Пионерскаяд.16</t>
  </si>
  <si>
    <t>ул.Советская д.4</t>
  </si>
  <si>
    <t>ул. Белинского д.10</t>
  </si>
  <si>
    <t>ул.Володарского д.2</t>
  </si>
  <si>
    <t>ул.Зелёная д.7</t>
  </si>
  <si>
    <t>ул.Первомайская д.10</t>
  </si>
  <si>
    <t>ул. Садовая д.4</t>
  </si>
  <si>
    <t>на 1 кв. м в месяц</t>
  </si>
  <si>
    <t>Сумма, руб.</t>
  </si>
  <si>
    <t>в месяц</t>
  </si>
  <si>
    <t>в год</t>
  </si>
  <si>
    <t>Уборка придомовой территории(с вывозом смета и листвы)</t>
  </si>
  <si>
    <t>Ремонт конструктивных элементов зданий</t>
  </si>
  <si>
    <t>ул.Спортивная</t>
  </si>
  <si>
    <t>01.07.2016 года</t>
  </si>
  <si>
    <t>Содержание домкома</t>
  </si>
  <si>
    <t>проверка</t>
  </si>
  <si>
    <t>Плата за управление</t>
  </si>
  <si>
    <t>ул.Энгельса, д.2</t>
  </si>
  <si>
    <t>01.09.2016 года</t>
  </si>
  <si>
    <t>тарифов по содержанию и ремонту общего имущества многоквартирных домов при отсутствии отопления(центрального или газового) и одного или нескольких видов благоустройств с 01.09.2016 года</t>
  </si>
  <si>
    <t>тарифов по содержанию и ремонту общего имущества многоквартирных домов в которых отсутствует 1 благоустройство с 01.09.2016 года</t>
  </si>
  <si>
    <t>тарифов по содержанию и ремонту общего имущества многоквартирных домов, имеющих все виды благоустройства (отопление центральное или газовое) с 01.09.2016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</si>
</sst>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_-* #,##0.0000000_р_._-;\-* #,##0.0000000_р_._-;_-* &quot;-&quot;?_р_._-;_-@_-"/>
    <numFmt numFmtId="193" formatCode="_-* #,##0.00000000_р_._-;\-* #,##0.00000000_р_._-;_-* &quot;-&quot;?_р_._-;_-@_-"/>
    <numFmt numFmtId="194" formatCode="_-* #,##0.000000000_р_._-;\-* #,##0.000000000_р_._-;_-* &quot;-&quot;?_р_._-;_-@_-"/>
    <numFmt numFmtId="195" formatCode="_(* #,##0.000_);_(* \(#,##0.000\);_(* &quot;-&quot;??_);_(@_)"/>
    <numFmt numFmtId="196" formatCode="[$-FC19]d\ mmmm\ yyyy\ &quot;г.&quot;"/>
    <numFmt numFmtId="197" formatCode="0.000000000"/>
    <numFmt numFmtId="198" formatCode="_-* #,##0.000_р_._-;\-* #,##0.000_р_._-;_-* &quot;-&quot;??_р_._-;_-@_-"/>
    <numFmt numFmtId="199" formatCode="_-* #,##0.0000_р_._-;\-* #,##0.0000_р_._-;_-* &quot;-&quot;??_р_._-;_-@_-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2" fillId="0" borderId="11" xfId="0" applyFont="1" applyFill="1" applyBorder="1" applyAlignment="1">
      <alignment wrapText="1"/>
    </xf>
    <xf numFmtId="171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171" fontId="9" fillId="0" borderId="10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1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10" xfId="0" applyFont="1" applyFill="1" applyBorder="1" applyAlignment="1">
      <alignment/>
    </xf>
    <xf numFmtId="171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83" fontId="17" fillId="0" borderId="10" xfId="58" applyNumberFormat="1" applyFont="1" applyFill="1" applyBorder="1" applyAlignment="1">
      <alignment horizontal="center" vertical="center"/>
    </xf>
    <xf numFmtId="183" fontId="17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Fill="1" applyBorder="1" applyAlignment="1">
      <alignment horizontal="center" vertical="center" wrapText="1"/>
    </xf>
    <xf numFmtId="183" fontId="18" fillId="0" borderId="10" xfId="0" applyNumberFormat="1" applyFont="1" applyFill="1" applyBorder="1" applyAlignment="1">
      <alignment horizontal="center" vertical="center"/>
    </xf>
    <xf numFmtId="184" fontId="17" fillId="0" borderId="10" xfId="58" applyNumberFormat="1" applyFont="1" applyFill="1" applyBorder="1" applyAlignment="1">
      <alignment horizontal="center" vertical="center"/>
    </xf>
    <xf numFmtId="184" fontId="18" fillId="0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83" fontId="17" fillId="0" borderId="12" xfId="58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81" fontId="8" fillId="0" borderId="10" xfId="0" applyNumberFormat="1" applyFont="1" applyFill="1" applyBorder="1" applyAlignment="1">
      <alignment horizontal="center" wrapText="1"/>
    </xf>
    <xf numFmtId="181" fontId="15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 wrapText="1"/>
    </xf>
    <xf numFmtId="171" fontId="17" fillId="0" borderId="10" xfId="58" applyNumberFormat="1" applyFont="1" applyFill="1" applyBorder="1" applyAlignment="1">
      <alignment horizontal="center" vertical="center"/>
    </xf>
    <xf numFmtId="181" fontId="17" fillId="0" borderId="1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181" fontId="17" fillId="0" borderId="12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183" fontId="17" fillId="0" borderId="13" xfId="58" applyNumberFormat="1" applyFont="1" applyFill="1" applyBorder="1" applyAlignment="1">
      <alignment horizontal="center" vertical="center"/>
    </xf>
    <xf numFmtId="183" fontId="17" fillId="0" borderId="13" xfId="0" applyNumberFormat="1" applyFont="1" applyFill="1" applyBorder="1" applyAlignment="1">
      <alignment horizontal="center" vertical="center" wrapText="1"/>
    </xf>
    <xf numFmtId="183" fontId="1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wrapText="1"/>
    </xf>
    <xf numFmtId="181" fontId="3" fillId="0" borderId="13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185" fontId="1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0" fontId="5" fillId="0" borderId="0" xfId="42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8" topLeftCell="B9" activePane="bottomRight" state="frozen"/>
      <selection pane="topLeft" activeCell="EN35" activeCellId="3" sqref="A4:A6 EM35 EL33 EN35"/>
      <selection pane="topRight" activeCell="EN35" activeCellId="3" sqref="A4:A6 EM35 EL33 EN35"/>
      <selection pane="bottomLeft" activeCell="EN35" activeCellId="3" sqref="A4:A6 EM35 EL33 EN35"/>
      <selection pane="bottomRight" activeCell="A4" sqref="A4"/>
    </sheetView>
  </sheetViews>
  <sheetFormatPr defaultColWidth="9.140625" defaultRowHeight="12.75"/>
  <cols>
    <col min="1" max="1" width="4.140625" style="6" customWidth="1"/>
    <col min="2" max="4" width="9.140625" style="6" customWidth="1"/>
    <col min="5" max="5" width="11.140625" style="6" customWidth="1"/>
    <col min="6" max="9" width="9.8515625" style="23" customWidth="1"/>
    <col min="10" max="11" width="9.8515625" style="6" customWidth="1"/>
    <col min="12" max="13" width="9.8515625" style="23" customWidth="1"/>
    <col min="14" max="14" width="15.28125" style="33" customWidth="1"/>
    <col min="15" max="18" width="9.140625" style="125" customWidth="1"/>
    <col min="19" max="16384" width="9.140625" style="6" customWidth="1"/>
  </cols>
  <sheetData>
    <row r="1" spans="1:11" ht="15.75">
      <c r="A1" s="184" t="s">
        <v>149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4" ht="24.75" customHeight="1">
      <c r="A2" s="167" t="s">
        <v>195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1" ht="12.75" customHeight="1" hidden="1">
      <c r="A3" s="5"/>
      <c r="B3" s="5"/>
      <c r="C3" s="5"/>
      <c r="D3" s="5"/>
      <c r="E3" s="5"/>
      <c r="F3" s="27"/>
      <c r="G3" s="27"/>
      <c r="H3" s="27"/>
      <c r="I3" s="27"/>
      <c r="J3" s="5"/>
      <c r="K3" s="5"/>
    </row>
    <row r="4" ht="4.5" customHeight="1"/>
    <row r="5" spans="1:14" ht="15.75" customHeight="1">
      <c r="A5" s="185" t="s">
        <v>44</v>
      </c>
      <c r="B5" s="186" t="s">
        <v>45</v>
      </c>
      <c r="C5" s="187"/>
      <c r="D5" s="187"/>
      <c r="E5" s="188"/>
      <c r="F5" s="168" t="s">
        <v>142</v>
      </c>
      <c r="G5" s="168" t="s">
        <v>143</v>
      </c>
      <c r="H5" s="168" t="s">
        <v>144</v>
      </c>
      <c r="I5" s="168" t="s">
        <v>145</v>
      </c>
      <c r="J5" s="183" t="s">
        <v>175</v>
      </c>
      <c r="K5" s="183" t="s">
        <v>176</v>
      </c>
      <c r="L5" s="168" t="s">
        <v>146</v>
      </c>
      <c r="M5" s="178" t="s">
        <v>147</v>
      </c>
      <c r="N5" s="169" t="s">
        <v>148</v>
      </c>
    </row>
    <row r="6" spans="1:14" ht="16.5" customHeight="1">
      <c r="A6" s="185"/>
      <c r="B6" s="189"/>
      <c r="C6" s="190"/>
      <c r="D6" s="190"/>
      <c r="E6" s="191"/>
      <c r="F6" s="168"/>
      <c r="G6" s="168"/>
      <c r="H6" s="168"/>
      <c r="I6" s="168"/>
      <c r="J6" s="183"/>
      <c r="K6" s="183"/>
      <c r="L6" s="168"/>
      <c r="M6" s="178"/>
      <c r="N6" s="169"/>
    </row>
    <row r="7" spans="1:14" ht="66.75" customHeight="1">
      <c r="A7" s="185"/>
      <c r="B7" s="192"/>
      <c r="C7" s="193"/>
      <c r="D7" s="193"/>
      <c r="E7" s="194"/>
      <c r="F7" s="168"/>
      <c r="G7" s="168"/>
      <c r="H7" s="168"/>
      <c r="I7" s="168"/>
      <c r="J7" s="183"/>
      <c r="K7" s="183"/>
      <c r="L7" s="168"/>
      <c r="M7" s="178"/>
      <c r="N7" s="169"/>
    </row>
    <row r="8" spans="1:14" ht="36" customHeight="1">
      <c r="A8" s="28">
        <v>1</v>
      </c>
      <c r="B8" s="172" t="s">
        <v>9</v>
      </c>
      <c r="C8" s="172"/>
      <c r="D8" s="172"/>
      <c r="E8" s="172"/>
      <c r="F8" s="24">
        <f aca="true" t="shared" si="0" ref="F8:K8">SUM(F10:F14)</f>
        <v>1</v>
      </c>
      <c r="G8" s="24">
        <f t="shared" si="0"/>
        <v>1</v>
      </c>
      <c r="H8" s="24">
        <f t="shared" si="0"/>
        <v>1</v>
      </c>
      <c r="I8" s="24">
        <f t="shared" si="0"/>
        <v>1</v>
      </c>
      <c r="J8" s="24">
        <f t="shared" si="0"/>
        <v>1.11</v>
      </c>
      <c r="K8" s="24">
        <f t="shared" si="0"/>
        <v>1</v>
      </c>
      <c r="L8" s="24">
        <f>SUM(L10:L14)</f>
        <v>1</v>
      </c>
      <c r="M8" s="24">
        <f>SUM(M10:M14)</f>
        <v>1</v>
      </c>
      <c r="N8" s="22">
        <f>SUM(N10:N14)</f>
        <v>1.0144309927360775</v>
      </c>
    </row>
    <row r="9" spans="1:14" ht="12.75" customHeight="1">
      <c r="A9" s="29"/>
      <c r="B9" s="182" t="s">
        <v>0</v>
      </c>
      <c r="C9" s="182"/>
      <c r="D9" s="182"/>
      <c r="E9" s="182"/>
      <c r="F9" s="34"/>
      <c r="G9" s="34"/>
      <c r="H9" s="34"/>
      <c r="I9" s="34"/>
      <c r="J9" s="34"/>
      <c r="K9" s="34"/>
      <c r="L9" s="34"/>
      <c r="M9" s="34"/>
      <c r="N9" s="123"/>
    </row>
    <row r="10" spans="1:14" ht="13.5" customHeight="1">
      <c r="A10" s="29" t="s">
        <v>10</v>
      </c>
      <c r="B10" s="181" t="s">
        <v>15</v>
      </c>
      <c r="C10" s="181"/>
      <c r="D10" s="181"/>
      <c r="E10" s="181"/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123">
        <v>0</v>
      </c>
    </row>
    <row r="11" spans="1:14" ht="15.75" customHeight="1">
      <c r="A11" s="29" t="s">
        <v>11</v>
      </c>
      <c r="B11" s="180" t="s">
        <v>16</v>
      </c>
      <c r="C11" s="180"/>
      <c r="D11" s="180"/>
      <c r="E11" s="180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123">
        <v>0</v>
      </c>
    </row>
    <row r="12" spans="1:14" ht="15.75" customHeight="1">
      <c r="A12" s="29" t="s">
        <v>12</v>
      </c>
      <c r="B12" s="180" t="s">
        <v>17</v>
      </c>
      <c r="C12" s="180"/>
      <c r="D12" s="180"/>
      <c r="E12" s="180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123">
        <v>0</v>
      </c>
    </row>
    <row r="13" spans="1:14" ht="15.75" customHeight="1">
      <c r="A13" s="29" t="s">
        <v>18</v>
      </c>
      <c r="B13" s="180" t="s">
        <v>19</v>
      </c>
      <c r="C13" s="180"/>
      <c r="D13" s="180"/>
      <c r="E13" s="180"/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</row>
    <row r="14" spans="1:14" ht="15.75" customHeight="1">
      <c r="A14" s="29" t="s">
        <v>13</v>
      </c>
      <c r="B14" s="181" t="s">
        <v>1</v>
      </c>
      <c r="C14" s="181"/>
      <c r="D14" s="181"/>
      <c r="E14" s="181"/>
      <c r="F14" s="24">
        <v>0</v>
      </c>
      <c r="G14" s="24">
        <v>0</v>
      </c>
      <c r="H14" s="24">
        <v>0</v>
      </c>
      <c r="I14" s="24">
        <v>0</v>
      </c>
      <c r="J14" s="24">
        <v>0.11</v>
      </c>
      <c r="K14" s="24">
        <v>0</v>
      </c>
      <c r="L14" s="24">
        <v>0</v>
      </c>
      <c r="M14" s="24">
        <v>0</v>
      </c>
      <c r="N14" s="123">
        <f>SUM(M14*M29,L14*L29,K14*K29,J14*J29,I14*I29,H14*H29,G14*G29,F14*F29)/N29</f>
        <v>0.014430992736077484</v>
      </c>
    </row>
    <row r="15" spans="1:14" ht="12.75" customHeight="1">
      <c r="A15" s="28">
        <v>2</v>
      </c>
      <c r="B15" s="172" t="s">
        <v>2</v>
      </c>
      <c r="C15" s="172"/>
      <c r="D15" s="172"/>
      <c r="E15" s="172"/>
      <c r="F15" s="24">
        <v>0.5</v>
      </c>
      <c r="G15" s="24">
        <v>0.5</v>
      </c>
      <c r="H15" s="24">
        <v>0.5</v>
      </c>
      <c r="I15" s="24">
        <v>0.5</v>
      </c>
      <c r="J15" s="24">
        <v>0.5</v>
      </c>
      <c r="K15" s="24">
        <v>0.5</v>
      </c>
      <c r="L15" s="24">
        <v>0.5</v>
      </c>
      <c r="M15" s="24">
        <v>0.5</v>
      </c>
      <c r="N15" s="123">
        <v>0.5</v>
      </c>
    </row>
    <row r="16" spans="1:14" ht="13.5" customHeight="1">
      <c r="A16" s="28">
        <v>3</v>
      </c>
      <c r="B16" s="172" t="s">
        <v>20</v>
      </c>
      <c r="C16" s="172"/>
      <c r="D16" s="172"/>
      <c r="E16" s="172"/>
      <c r="F16" s="24">
        <v>1.52</v>
      </c>
      <c r="G16" s="24">
        <v>1.52</v>
      </c>
      <c r="H16" s="24">
        <v>1.52</v>
      </c>
      <c r="I16" s="24">
        <v>1.52</v>
      </c>
      <c r="J16" s="24">
        <v>1.52</v>
      </c>
      <c r="K16" s="24">
        <v>1.52</v>
      </c>
      <c r="L16" s="24">
        <v>1.52</v>
      </c>
      <c r="M16" s="24">
        <v>1.52</v>
      </c>
      <c r="N16" s="123">
        <v>1.52</v>
      </c>
    </row>
    <row r="17" spans="1:14" ht="23.25" customHeight="1">
      <c r="A17" s="28">
        <v>4</v>
      </c>
      <c r="B17" s="172" t="s">
        <v>3</v>
      </c>
      <c r="C17" s="172"/>
      <c r="D17" s="172"/>
      <c r="E17" s="172"/>
      <c r="F17" s="24">
        <f aca="true" t="shared" si="1" ref="F17:K17">SUM(F19:F22)</f>
        <v>2.47</v>
      </c>
      <c r="G17" s="24">
        <f t="shared" si="1"/>
        <v>2.47</v>
      </c>
      <c r="H17" s="24">
        <f t="shared" si="1"/>
        <v>2.47</v>
      </c>
      <c r="I17" s="24">
        <f t="shared" si="1"/>
        <v>2.47</v>
      </c>
      <c r="J17" s="24">
        <f t="shared" si="1"/>
        <v>2.9200000000000004</v>
      </c>
      <c r="K17" s="24">
        <f t="shared" si="1"/>
        <v>2.47</v>
      </c>
      <c r="L17" s="24">
        <f>SUM(L19:L22)</f>
        <v>2.47</v>
      </c>
      <c r="M17" s="24">
        <f>SUM(M19:M22)</f>
        <v>2.47</v>
      </c>
      <c r="N17" s="24">
        <f>SUM(N19:N22)</f>
        <v>2.5290358793748626</v>
      </c>
    </row>
    <row r="18" spans="1:14" ht="12.75" customHeight="1">
      <c r="A18" s="28"/>
      <c r="B18" s="179" t="s">
        <v>0</v>
      </c>
      <c r="C18" s="179"/>
      <c r="D18" s="179"/>
      <c r="E18" s="179"/>
      <c r="F18" s="25"/>
      <c r="G18" s="25"/>
      <c r="H18" s="25"/>
      <c r="I18" s="25"/>
      <c r="J18" s="25"/>
      <c r="K18" s="25"/>
      <c r="L18" s="25"/>
      <c r="M18" s="25"/>
      <c r="N18" s="123"/>
    </row>
    <row r="19" spans="1:14" ht="18.75" customHeight="1">
      <c r="A19" s="28"/>
      <c r="B19" s="177" t="s">
        <v>4</v>
      </c>
      <c r="C19" s="177"/>
      <c r="D19" s="177"/>
      <c r="E19" s="177"/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23">
        <v>0</v>
      </c>
    </row>
    <row r="20" spans="1:14" ht="21.75" customHeight="1">
      <c r="A20" s="28"/>
      <c r="B20" s="177" t="s">
        <v>21</v>
      </c>
      <c r="C20" s="177"/>
      <c r="D20" s="177"/>
      <c r="E20" s="177"/>
      <c r="F20" s="26">
        <v>0</v>
      </c>
      <c r="G20" s="26">
        <v>0</v>
      </c>
      <c r="H20" s="26">
        <v>0</v>
      </c>
      <c r="I20" s="26">
        <v>0</v>
      </c>
      <c r="J20" s="26">
        <v>0.45</v>
      </c>
      <c r="K20" s="26">
        <v>0</v>
      </c>
      <c r="L20" s="26">
        <v>0</v>
      </c>
      <c r="M20" s="26">
        <v>0</v>
      </c>
      <c r="N20" s="123">
        <f>SUM(M20*M29,L20*L29,K20*K29,J20*J29,I20*I29,H20*H29,G20*G29,F20*F29)/N29</f>
        <v>0.05903587937486243</v>
      </c>
    </row>
    <row r="21" spans="1:14" ht="10.5" customHeight="1" hidden="1">
      <c r="A21" s="28"/>
      <c r="B21" s="177" t="s">
        <v>8</v>
      </c>
      <c r="C21" s="177"/>
      <c r="D21" s="177"/>
      <c r="E21" s="177"/>
      <c r="F21" s="26"/>
      <c r="G21" s="26"/>
      <c r="H21" s="26"/>
      <c r="I21" s="26"/>
      <c r="J21" s="26"/>
      <c r="K21" s="26"/>
      <c r="L21" s="26"/>
      <c r="M21" s="26"/>
      <c r="N21" s="123"/>
    </row>
    <row r="22" spans="1:14" ht="12.75" customHeight="1">
      <c r="A22" s="28"/>
      <c r="B22" s="177" t="s">
        <v>154</v>
      </c>
      <c r="C22" s="177"/>
      <c r="D22" s="177"/>
      <c r="E22" s="177"/>
      <c r="F22" s="26">
        <v>2.47</v>
      </c>
      <c r="G22" s="26">
        <v>2.47</v>
      </c>
      <c r="H22" s="26">
        <v>2.47</v>
      </c>
      <c r="I22" s="26">
        <v>2.47</v>
      </c>
      <c r="J22" s="26">
        <v>2.47</v>
      </c>
      <c r="K22" s="26">
        <v>2.47</v>
      </c>
      <c r="L22" s="26">
        <v>2.47</v>
      </c>
      <c r="M22" s="26">
        <v>2.47</v>
      </c>
      <c r="N22" s="26">
        <v>2.47</v>
      </c>
    </row>
    <row r="23" spans="1:14" ht="33.75" customHeight="1">
      <c r="A23" s="28">
        <v>5</v>
      </c>
      <c r="B23" s="172" t="s">
        <v>5</v>
      </c>
      <c r="C23" s="172"/>
      <c r="D23" s="172"/>
      <c r="E23" s="172"/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23">
        <v>0</v>
      </c>
    </row>
    <row r="24" spans="1:14" ht="12.75" customHeight="1">
      <c r="A24" s="28">
        <v>6</v>
      </c>
      <c r="B24" s="172" t="s">
        <v>6</v>
      </c>
      <c r="C24" s="172"/>
      <c r="D24" s="172"/>
      <c r="E24" s="172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23">
        <v>0</v>
      </c>
    </row>
    <row r="25" spans="1:14" ht="26.25" customHeight="1">
      <c r="A25" s="28">
        <v>7</v>
      </c>
      <c r="B25" s="172" t="s">
        <v>192</v>
      </c>
      <c r="C25" s="172"/>
      <c r="D25" s="172"/>
      <c r="E25" s="172"/>
      <c r="F25" s="24">
        <v>3.82</v>
      </c>
      <c r="G25" s="24">
        <v>3.82</v>
      </c>
      <c r="H25" s="24">
        <v>3.82</v>
      </c>
      <c r="I25" s="24">
        <v>3.82</v>
      </c>
      <c r="J25" s="24">
        <v>3.82</v>
      </c>
      <c r="K25" s="24">
        <v>3.82</v>
      </c>
      <c r="L25" s="24">
        <v>3.82</v>
      </c>
      <c r="M25" s="24">
        <v>3.82</v>
      </c>
      <c r="N25" s="24">
        <v>3.82</v>
      </c>
    </row>
    <row r="26" spans="1:14" ht="34.5" customHeight="1">
      <c r="A26" s="28">
        <v>8</v>
      </c>
      <c r="B26" s="172" t="s">
        <v>7</v>
      </c>
      <c r="C26" s="172"/>
      <c r="D26" s="172"/>
      <c r="E26" s="172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23">
        <v>0</v>
      </c>
    </row>
    <row r="27" spans="1:14" ht="15" customHeight="1" hidden="1">
      <c r="A27" s="28">
        <v>9</v>
      </c>
      <c r="B27" s="173" t="s">
        <v>111</v>
      </c>
      <c r="C27" s="174"/>
      <c r="D27" s="174"/>
      <c r="E27" s="175"/>
      <c r="F27" s="35"/>
      <c r="G27" s="35"/>
      <c r="H27" s="35"/>
      <c r="I27" s="35"/>
      <c r="J27" s="35"/>
      <c r="K27" s="35"/>
      <c r="L27" s="35"/>
      <c r="M27" s="35"/>
      <c r="N27" s="123"/>
    </row>
    <row r="28" spans="1:14" ht="12.75" customHeight="1">
      <c r="A28" s="20"/>
      <c r="B28" s="176" t="s">
        <v>30</v>
      </c>
      <c r="C28" s="176"/>
      <c r="D28" s="176"/>
      <c r="E28" s="176"/>
      <c r="F28" s="24">
        <f>SUM(F26,F25,F24,F23,F17,F16,F15,F8)</f>
        <v>9.31</v>
      </c>
      <c r="G28" s="24">
        <f aca="true" t="shared" si="2" ref="G28:N28">SUM(G26,G25,G24,G23,G17,G16,G15,G8)</f>
        <v>9.31</v>
      </c>
      <c r="H28" s="24">
        <f t="shared" si="2"/>
        <v>9.31</v>
      </c>
      <c r="I28" s="24">
        <f t="shared" si="2"/>
        <v>9.31</v>
      </c>
      <c r="J28" s="24">
        <f t="shared" si="2"/>
        <v>9.87</v>
      </c>
      <c r="K28" s="24">
        <f t="shared" si="2"/>
        <v>9.31</v>
      </c>
      <c r="L28" s="24">
        <f t="shared" si="2"/>
        <v>9.31</v>
      </c>
      <c r="M28" s="24">
        <f t="shared" si="2"/>
        <v>9.31</v>
      </c>
      <c r="N28" s="24">
        <f t="shared" si="2"/>
        <v>9.38346687211094</v>
      </c>
    </row>
    <row r="29" spans="1:18" s="58" customFormat="1" ht="17.25" customHeight="1">
      <c r="A29" s="57"/>
      <c r="B29" s="170" t="s">
        <v>31</v>
      </c>
      <c r="C29" s="170"/>
      <c r="D29" s="170"/>
      <c r="E29" s="170"/>
      <c r="F29" s="127">
        <v>133</v>
      </c>
      <c r="G29" s="127">
        <v>151.6</v>
      </c>
      <c r="H29" s="127">
        <v>83</v>
      </c>
      <c r="I29" s="127">
        <v>77</v>
      </c>
      <c r="J29" s="13">
        <v>119.2</v>
      </c>
      <c r="K29" s="13">
        <v>134.7</v>
      </c>
      <c r="L29" s="128">
        <v>88.8</v>
      </c>
      <c r="M29" s="128">
        <v>121.3</v>
      </c>
      <c r="N29" s="123">
        <f>SUM(F29:M29)</f>
        <v>908.5999999999999</v>
      </c>
      <c r="O29" s="126"/>
      <c r="P29" s="126"/>
      <c r="Q29" s="126"/>
      <c r="R29" s="126"/>
    </row>
    <row r="30" spans="1:18" ht="14.25" customHeight="1">
      <c r="A30" s="30"/>
      <c r="B30" s="171" t="s">
        <v>29</v>
      </c>
      <c r="C30" s="171"/>
      <c r="D30" s="171"/>
      <c r="E30" s="171"/>
      <c r="F30" s="166" t="s">
        <v>189</v>
      </c>
      <c r="G30" s="166"/>
      <c r="H30" s="166"/>
      <c r="I30" s="166"/>
      <c r="J30" s="166"/>
      <c r="K30" s="166"/>
      <c r="L30" s="166"/>
      <c r="M30" s="166"/>
      <c r="N30" s="166"/>
      <c r="O30" s="129"/>
      <c r="P30" s="32"/>
      <c r="Q30" s="32"/>
      <c r="R30" s="32"/>
    </row>
    <row r="32" ht="15.75">
      <c r="A32" s="36" t="s">
        <v>150</v>
      </c>
    </row>
    <row r="33" ht="15" customHeight="1" hidden="1">
      <c r="N33" s="59">
        <f>SUM(M29*M28,L29*L28,K29*K28,J29*J28,I29*I28,H29*H28,G29*G28,F29*F28)/N29</f>
        <v>9.383466872110942</v>
      </c>
    </row>
    <row r="34" ht="15.75" hidden="1">
      <c r="N34" s="59">
        <f>SUM(F29*F28,G29*G28,H29*H28,I29*I28,J29*J28,K29*K28,L29*L28,M29*M28)/N29</f>
        <v>9.383466872110942</v>
      </c>
    </row>
    <row r="35" ht="15.75" hidden="1">
      <c r="N35" s="59">
        <f>SUM(N28-N34)</f>
        <v>-1.7763568394002505E-15</v>
      </c>
    </row>
    <row r="44" ht="15.75">
      <c r="A44" s="31"/>
    </row>
    <row r="45" ht="15.75">
      <c r="A45" s="31"/>
    </row>
  </sheetData>
  <sheetProtection/>
  <mergeCells count="37">
    <mergeCell ref="J5:J7"/>
    <mergeCell ref="K5:K7"/>
    <mergeCell ref="A1:K1"/>
    <mergeCell ref="A5:A7"/>
    <mergeCell ref="B5:E7"/>
    <mergeCell ref="F5:F7"/>
    <mergeCell ref="H5:H7"/>
    <mergeCell ref="I5:I7"/>
    <mergeCell ref="G5:G7"/>
    <mergeCell ref="B13:E13"/>
    <mergeCell ref="B14:E14"/>
    <mergeCell ref="B15:E15"/>
    <mergeCell ref="B16:E16"/>
    <mergeCell ref="B9:E9"/>
    <mergeCell ref="B10:E10"/>
    <mergeCell ref="B11:E11"/>
    <mergeCell ref="B12:E12"/>
    <mergeCell ref="B21:E21"/>
    <mergeCell ref="M5:M7"/>
    <mergeCell ref="B22:E22"/>
    <mergeCell ref="B23:E23"/>
    <mergeCell ref="B24:E24"/>
    <mergeCell ref="B17:E17"/>
    <mergeCell ref="B18:E18"/>
    <mergeCell ref="B19:E19"/>
    <mergeCell ref="B20:E20"/>
    <mergeCell ref="B8:E8"/>
    <mergeCell ref="F30:N30"/>
    <mergeCell ref="A2:N2"/>
    <mergeCell ref="L5:L7"/>
    <mergeCell ref="N5:N7"/>
    <mergeCell ref="B29:E29"/>
    <mergeCell ref="B30:E30"/>
    <mergeCell ref="B25:E25"/>
    <mergeCell ref="B26:E26"/>
    <mergeCell ref="B27:E27"/>
    <mergeCell ref="B28:E2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76"/>
  <sheetViews>
    <sheetView tabSelected="1" zoomScalePageLayoutView="0" workbookViewId="0" topLeftCell="A1">
      <pane xSplit="1" ySplit="9" topLeftCell="EJ16" activePane="bottomRight" state="frozen"/>
      <selection pane="topLeft" activeCell="ET35" sqref="ET35"/>
      <selection pane="topRight" activeCell="ET35" sqref="ET35"/>
      <selection pane="bottomLeft" activeCell="ET35" sqref="ET35"/>
      <selection pane="bottomRight" activeCell="FH38" sqref="FH38"/>
    </sheetView>
  </sheetViews>
  <sheetFormatPr defaultColWidth="9.140625" defaultRowHeight="12.75"/>
  <cols>
    <col min="1" max="1" width="7.421875" style="6" customWidth="1"/>
    <col min="2" max="4" width="9.140625" style="6" customWidth="1"/>
    <col min="5" max="5" width="7.140625" style="6" customWidth="1"/>
    <col min="6" max="14" width="9.421875" style="6" customWidth="1"/>
    <col min="15" max="15" width="12.8515625" style="49" customWidth="1"/>
    <col min="16" max="36" width="6.8515625" style="6" customWidth="1"/>
    <col min="37" max="37" width="5.140625" style="6" customWidth="1"/>
    <col min="38" max="40" width="7.140625" style="6" customWidth="1"/>
    <col min="41" max="41" width="3.28125" style="6" customWidth="1"/>
    <col min="42" max="58" width="6.28125" style="6" customWidth="1"/>
    <col min="59" max="59" width="7.421875" style="6" customWidth="1"/>
    <col min="60" max="63" width="5.57421875" style="6" customWidth="1"/>
    <col min="64" max="64" width="9.421875" style="6" customWidth="1"/>
    <col min="65" max="65" width="10.140625" style="6" customWidth="1"/>
    <col min="66" max="66" width="0.13671875" style="6" customWidth="1"/>
    <col min="67" max="69" width="9.140625" style="6" customWidth="1"/>
    <col min="70" max="70" width="10.00390625" style="6" customWidth="1"/>
    <col min="71" max="75" width="8.28125" style="6" customWidth="1"/>
    <col min="76" max="76" width="9.8515625" style="6" customWidth="1"/>
    <col min="77" max="77" width="11.8515625" style="6" customWidth="1"/>
    <col min="78" max="78" width="4.28125" style="6" customWidth="1"/>
    <col min="79" max="81" width="7.140625" style="6" customWidth="1"/>
    <col min="82" max="82" width="22.57421875" style="6" customWidth="1"/>
    <col min="83" max="91" width="8.28125" style="6" customWidth="1"/>
    <col min="92" max="92" width="13.140625" style="6" customWidth="1"/>
    <col min="93" max="93" width="10.00390625" style="6" customWidth="1"/>
    <col min="94" max="96" width="6.28125" style="6" customWidth="1"/>
    <col min="97" max="97" width="8.7109375" style="6" customWidth="1"/>
    <col min="98" max="109" width="7.8515625" style="6" customWidth="1"/>
    <col min="110" max="110" width="12.57421875" style="6" customWidth="1"/>
    <col min="111" max="114" width="5.8515625" style="6" customWidth="1"/>
    <col min="115" max="115" width="10.7109375" style="6" customWidth="1"/>
    <col min="116" max="122" width="8.28125" style="6" customWidth="1"/>
    <col min="123" max="123" width="10.57421875" style="6" customWidth="1"/>
    <col min="124" max="125" width="7.8515625" style="6" customWidth="1"/>
    <col min="126" max="126" width="9.57421875" style="6" customWidth="1"/>
    <col min="127" max="127" width="11.7109375" style="6" customWidth="1"/>
    <col min="128" max="132" width="9.00390625" style="6" customWidth="1"/>
    <col min="133" max="140" width="7.140625" style="6" customWidth="1"/>
    <col min="141" max="141" width="8.7109375" style="6" customWidth="1"/>
    <col min="142" max="144" width="6.57421875" style="6" customWidth="1"/>
    <col min="145" max="145" width="11.57421875" style="6" customWidth="1"/>
    <col min="146" max="146" width="4.57421875" style="6" customWidth="1"/>
    <col min="147" max="149" width="6.7109375" style="6" customWidth="1"/>
    <col min="150" max="150" width="6.140625" style="6" customWidth="1"/>
    <col min="151" max="156" width="6.57421875" style="6" customWidth="1"/>
    <col min="157" max="157" width="8.00390625" style="6" customWidth="1"/>
    <col min="158" max="159" width="8.28125" style="6" customWidth="1"/>
    <col min="160" max="161" width="7.00390625" style="6" customWidth="1"/>
    <col min="162" max="162" width="9.00390625" style="6" customWidth="1"/>
    <col min="163" max="163" width="14.57421875" style="6" customWidth="1"/>
    <col min="164" max="164" width="15.140625" style="6" customWidth="1"/>
    <col min="165" max="165" width="8.57421875" style="6" customWidth="1"/>
    <col min="166" max="166" width="10.140625" style="6" customWidth="1"/>
    <col min="167" max="167" width="9.140625" style="6" hidden="1" customWidth="1"/>
    <col min="168" max="168" width="9.140625" style="6" customWidth="1"/>
    <col min="169" max="169" width="10.28125" style="6" bestFit="1" customWidth="1"/>
    <col min="170" max="16384" width="9.140625" style="6" customWidth="1"/>
  </cols>
  <sheetData>
    <row r="1" spans="1:159" ht="15">
      <c r="A1" s="184" t="s">
        <v>22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</row>
    <row r="2" spans="1:159" ht="11.25" customHeight="1">
      <c r="A2" s="167" t="s">
        <v>196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</row>
    <row r="3" spans="1:159" ht="12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</row>
    <row r="5" spans="1:166" ht="15.75" customHeight="1">
      <c r="A5" s="185" t="s">
        <v>44</v>
      </c>
      <c r="B5" s="223" t="s">
        <v>45</v>
      </c>
      <c r="C5" s="223"/>
      <c r="D5" s="223"/>
      <c r="E5" s="223"/>
      <c r="F5" s="214" t="s">
        <v>177</v>
      </c>
      <c r="G5" s="225" t="s">
        <v>129</v>
      </c>
      <c r="H5" s="214" t="s">
        <v>178</v>
      </c>
      <c r="I5" s="225" t="s">
        <v>130</v>
      </c>
      <c r="J5" s="214" t="s">
        <v>179</v>
      </c>
      <c r="K5" s="228" t="s">
        <v>112</v>
      </c>
      <c r="L5" s="229"/>
      <c r="M5" s="229"/>
      <c r="N5" s="229"/>
      <c r="O5" s="208" t="s">
        <v>151</v>
      </c>
      <c r="P5" s="185" t="s">
        <v>44</v>
      </c>
      <c r="Q5" s="223" t="s">
        <v>45</v>
      </c>
      <c r="R5" s="223"/>
      <c r="S5" s="223"/>
      <c r="T5" s="223"/>
      <c r="U5" s="228" t="s">
        <v>112</v>
      </c>
      <c r="V5" s="229"/>
      <c r="W5" s="229"/>
      <c r="X5" s="229"/>
      <c r="Y5" s="147"/>
      <c r="Z5" s="147"/>
      <c r="AA5" s="147"/>
      <c r="AB5" s="147"/>
      <c r="AC5" s="147"/>
      <c r="AD5" s="147"/>
      <c r="AE5" s="147"/>
      <c r="AF5" s="39"/>
      <c r="AG5" s="224" t="s">
        <v>131</v>
      </c>
      <c r="AH5" s="224"/>
      <c r="AI5" s="224"/>
      <c r="AJ5" s="208" t="s">
        <v>151</v>
      </c>
      <c r="AK5" s="185" t="s">
        <v>44</v>
      </c>
      <c r="AL5" s="186" t="s">
        <v>45</v>
      </c>
      <c r="AM5" s="187"/>
      <c r="AN5" s="187"/>
      <c r="AO5" s="188"/>
      <c r="AP5" s="195" t="s">
        <v>66</v>
      </c>
      <c r="AQ5" s="196"/>
      <c r="AR5" s="197"/>
      <c r="AS5" s="209" t="s">
        <v>117</v>
      </c>
      <c r="AT5" s="209" t="s">
        <v>118</v>
      </c>
      <c r="AU5" s="195" t="s">
        <v>132</v>
      </c>
      <c r="AV5" s="196"/>
      <c r="AW5" s="197"/>
      <c r="AX5" s="224" t="s">
        <v>68</v>
      </c>
      <c r="AY5" s="224"/>
      <c r="AZ5" s="224"/>
      <c r="BA5" s="224"/>
      <c r="BB5" s="224"/>
      <c r="BC5" s="224"/>
      <c r="BD5" s="224"/>
      <c r="BE5" s="224"/>
      <c r="BF5" s="224"/>
      <c r="BG5" s="208" t="s">
        <v>151</v>
      </c>
      <c r="BH5" s="185" t="s">
        <v>44</v>
      </c>
      <c r="BI5" s="186" t="s">
        <v>45</v>
      </c>
      <c r="BJ5" s="187"/>
      <c r="BK5" s="187"/>
      <c r="BL5" s="188"/>
      <c r="BM5" s="209" t="s">
        <v>119</v>
      </c>
      <c r="BN5" s="204" t="s">
        <v>180</v>
      </c>
      <c r="BO5" s="195" t="s">
        <v>141</v>
      </c>
      <c r="BP5" s="196"/>
      <c r="BQ5" s="196"/>
      <c r="BR5" s="197"/>
      <c r="BS5" s="195" t="s">
        <v>120</v>
      </c>
      <c r="BT5" s="196"/>
      <c r="BU5" s="196"/>
      <c r="BV5" s="196"/>
      <c r="BW5" s="196"/>
      <c r="BX5" s="197"/>
      <c r="BY5" s="208" t="s">
        <v>151</v>
      </c>
      <c r="BZ5" s="185" t="s">
        <v>44</v>
      </c>
      <c r="CA5" s="186" t="s">
        <v>45</v>
      </c>
      <c r="CB5" s="187"/>
      <c r="CC5" s="187"/>
      <c r="CD5" s="188"/>
      <c r="CE5" s="209" t="s">
        <v>134</v>
      </c>
      <c r="CF5" s="209" t="s">
        <v>126</v>
      </c>
      <c r="CG5" s="204" t="s">
        <v>181</v>
      </c>
      <c r="CH5" s="224" t="s">
        <v>127</v>
      </c>
      <c r="CI5" s="224"/>
      <c r="CJ5" s="224"/>
      <c r="CK5" s="224"/>
      <c r="CL5" s="224"/>
      <c r="CM5" s="224"/>
      <c r="CN5" s="208" t="s">
        <v>151</v>
      </c>
      <c r="CO5" s="185" t="s">
        <v>44</v>
      </c>
      <c r="CP5" s="186" t="s">
        <v>45</v>
      </c>
      <c r="CQ5" s="187"/>
      <c r="CR5" s="187"/>
      <c r="CS5" s="188"/>
      <c r="CT5" s="195" t="s">
        <v>127</v>
      </c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208" t="s">
        <v>151</v>
      </c>
      <c r="DG5" s="185" t="s">
        <v>44</v>
      </c>
      <c r="DH5" s="186" t="s">
        <v>45</v>
      </c>
      <c r="DI5" s="187"/>
      <c r="DJ5" s="187"/>
      <c r="DK5" s="188"/>
      <c r="DL5" s="195" t="s">
        <v>127</v>
      </c>
      <c r="DM5" s="196"/>
      <c r="DN5" s="196"/>
      <c r="DO5" s="196"/>
      <c r="DP5" s="196"/>
      <c r="DQ5" s="196"/>
      <c r="DR5" s="196"/>
      <c r="DS5" s="197"/>
      <c r="DT5" s="236" t="s">
        <v>57</v>
      </c>
      <c r="DU5" s="236"/>
      <c r="DV5" s="236"/>
      <c r="DW5" s="208" t="s">
        <v>151</v>
      </c>
      <c r="DX5" s="185" t="s">
        <v>44</v>
      </c>
      <c r="DY5" s="186" t="s">
        <v>45</v>
      </c>
      <c r="DZ5" s="187"/>
      <c r="EA5" s="187"/>
      <c r="EB5" s="188"/>
      <c r="EC5" s="217" t="s">
        <v>188</v>
      </c>
      <c r="ED5" s="217"/>
      <c r="EE5" s="217"/>
      <c r="EF5" s="217"/>
      <c r="EG5" s="217"/>
      <c r="EH5" s="217"/>
      <c r="EI5" s="217"/>
      <c r="EJ5" s="217"/>
      <c r="EK5" s="218"/>
      <c r="EL5" s="216" t="s">
        <v>121</v>
      </c>
      <c r="EM5" s="217"/>
      <c r="EN5" s="217"/>
      <c r="EO5" s="208" t="s">
        <v>151</v>
      </c>
      <c r="EP5" s="185" t="s">
        <v>44</v>
      </c>
      <c r="EQ5" s="186" t="s">
        <v>45</v>
      </c>
      <c r="ER5" s="187"/>
      <c r="ES5" s="187"/>
      <c r="ET5" s="188"/>
      <c r="EU5" s="216" t="s">
        <v>121</v>
      </c>
      <c r="EV5" s="217"/>
      <c r="EW5" s="217"/>
      <c r="EX5" s="217"/>
      <c r="EY5" s="217"/>
      <c r="EZ5" s="217"/>
      <c r="FA5" s="218"/>
      <c r="FB5" s="195" t="s">
        <v>71</v>
      </c>
      <c r="FC5" s="196"/>
      <c r="FD5" s="196"/>
      <c r="FE5" s="196"/>
      <c r="FF5" s="197"/>
      <c r="FG5" s="208" t="s">
        <v>193</v>
      </c>
      <c r="FH5" s="208" t="s">
        <v>128</v>
      </c>
      <c r="FI5" s="208" t="s">
        <v>151</v>
      </c>
      <c r="FJ5" s="214" t="s">
        <v>152</v>
      </c>
    </row>
    <row r="6" spans="1:166" ht="16.5" customHeight="1">
      <c r="A6" s="185"/>
      <c r="B6" s="223"/>
      <c r="C6" s="223"/>
      <c r="D6" s="223"/>
      <c r="E6" s="223"/>
      <c r="F6" s="222"/>
      <c r="G6" s="226"/>
      <c r="H6" s="222"/>
      <c r="I6" s="226"/>
      <c r="J6" s="222"/>
      <c r="K6" s="221" t="s">
        <v>59</v>
      </c>
      <c r="L6" s="221" t="s">
        <v>60</v>
      </c>
      <c r="M6" s="221" t="s">
        <v>61</v>
      </c>
      <c r="N6" s="230" t="s">
        <v>62</v>
      </c>
      <c r="O6" s="208"/>
      <c r="P6" s="185"/>
      <c r="Q6" s="223"/>
      <c r="R6" s="223"/>
      <c r="S6" s="223"/>
      <c r="T6" s="223"/>
      <c r="U6" s="221" t="s">
        <v>64</v>
      </c>
      <c r="V6" s="221" t="s">
        <v>63</v>
      </c>
      <c r="W6" s="221" t="s">
        <v>65</v>
      </c>
      <c r="X6" s="221" t="s">
        <v>90</v>
      </c>
      <c r="Y6" s="221" t="s">
        <v>76</v>
      </c>
      <c r="Z6" s="221" t="s">
        <v>77</v>
      </c>
      <c r="AA6" s="221" t="s">
        <v>78</v>
      </c>
      <c r="AB6" s="221" t="s">
        <v>72</v>
      </c>
      <c r="AC6" s="221" t="s">
        <v>91</v>
      </c>
      <c r="AD6" s="221" t="s">
        <v>74</v>
      </c>
      <c r="AE6" s="221" t="s">
        <v>93</v>
      </c>
      <c r="AF6" s="208" t="s">
        <v>116</v>
      </c>
      <c r="AG6" s="198" t="s">
        <v>55</v>
      </c>
      <c r="AH6" s="198" t="s">
        <v>89</v>
      </c>
      <c r="AI6" s="208" t="s">
        <v>116</v>
      </c>
      <c r="AJ6" s="208"/>
      <c r="AK6" s="185"/>
      <c r="AL6" s="189"/>
      <c r="AM6" s="190"/>
      <c r="AN6" s="190"/>
      <c r="AO6" s="191"/>
      <c r="AP6" s="200" t="s">
        <v>62</v>
      </c>
      <c r="AQ6" s="200" t="s">
        <v>64</v>
      </c>
      <c r="AR6" s="208" t="s">
        <v>116</v>
      </c>
      <c r="AS6" s="210"/>
      <c r="AT6" s="210"/>
      <c r="AU6" s="207" t="s">
        <v>77</v>
      </c>
      <c r="AV6" s="207" t="s">
        <v>92</v>
      </c>
      <c r="AW6" s="208" t="s">
        <v>116</v>
      </c>
      <c r="AX6" s="198" t="s">
        <v>27</v>
      </c>
      <c r="AY6" s="198" t="s">
        <v>48</v>
      </c>
      <c r="AZ6" s="198" t="s">
        <v>50</v>
      </c>
      <c r="BA6" s="198" t="s">
        <v>52</v>
      </c>
      <c r="BB6" s="198" t="s">
        <v>54</v>
      </c>
      <c r="BC6" s="198" t="s">
        <v>55</v>
      </c>
      <c r="BD6" s="198" t="s">
        <v>56</v>
      </c>
      <c r="BE6" s="198" t="s">
        <v>61</v>
      </c>
      <c r="BF6" s="208" t="s">
        <v>116</v>
      </c>
      <c r="BG6" s="208"/>
      <c r="BH6" s="185"/>
      <c r="BI6" s="189"/>
      <c r="BJ6" s="190"/>
      <c r="BK6" s="190"/>
      <c r="BL6" s="191"/>
      <c r="BM6" s="210"/>
      <c r="BN6" s="205"/>
      <c r="BO6" s="207" t="s">
        <v>169</v>
      </c>
      <c r="BP6" s="207" t="s">
        <v>133</v>
      </c>
      <c r="BQ6" s="207" t="s">
        <v>125</v>
      </c>
      <c r="BR6" s="208" t="s">
        <v>116</v>
      </c>
      <c r="BS6" s="207" t="s">
        <v>95</v>
      </c>
      <c r="BT6" s="207" t="s">
        <v>88</v>
      </c>
      <c r="BU6" s="207" t="s">
        <v>42</v>
      </c>
      <c r="BV6" s="207" t="s">
        <v>87</v>
      </c>
      <c r="BW6" s="207" t="s">
        <v>43</v>
      </c>
      <c r="BX6" s="215" t="s">
        <v>116</v>
      </c>
      <c r="BY6" s="208"/>
      <c r="BZ6" s="185"/>
      <c r="CA6" s="189"/>
      <c r="CB6" s="190"/>
      <c r="CC6" s="190"/>
      <c r="CD6" s="191"/>
      <c r="CE6" s="210"/>
      <c r="CF6" s="210"/>
      <c r="CG6" s="205"/>
      <c r="CH6" s="200" t="s">
        <v>135</v>
      </c>
      <c r="CI6" s="200" t="s">
        <v>80</v>
      </c>
      <c r="CJ6" s="200" t="s">
        <v>81</v>
      </c>
      <c r="CK6" s="200" t="s">
        <v>50</v>
      </c>
      <c r="CL6" s="200" t="s">
        <v>51</v>
      </c>
      <c r="CM6" s="208" t="s">
        <v>116</v>
      </c>
      <c r="CN6" s="208"/>
      <c r="CO6" s="185"/>
      <c r="CP6" s="189"/>
      <c r="CQ6" s="190"/>
      <c r="CR6" s="190"/>
      <c r="CS6" s="191"/>
      <c r="CT6" s="231" t="s">
        <v>55</v>
      </c>
      <c r="CU6" s="198" t="s">
        <v>59</v>
      </c>
      <c r="CV6" s="198" t="s">
        <v>64</v>
      </c>
      <c r="CW6" s="198" t="s">
        <v>77</v>
      </c>
      <c r="CX6" s="198" t="s">
        <v>96</v>
      </c>
      <c r="CY6" s="198" t="s">
        <v>74</v>
      </c>
      <c r="CZ6" s="198" t="s">
        <v>97</v>
      </c>
      <c r="DA6" s="198" t="s">
        <v>93</v>
      </c>
      <c r="DB6" s="198" t="s">
        <v>98</v>
      </c>
      <c r="DC6" s="198" t="s">
        <v>99</v>
      </c>
      <c r="DD6" s="198" t="s">
        <v>94</v>
      </c>
      <c r="DE6" s="198" t="s">
        <v>136</v>
      </c>
      <c r="DF6" s="208"/>
      <c r="DG6" s="185"/>
      <c r="DH6" s="189"/>
      <c r="DI6" s="190"/>
      <c r="DJ6" s="190"/>
      <c r="DK6" s="191"/>
      <c r="DL6" s="198" t="s">
        <v>137</v>
      </c>
      <c r="DM6" s="198" t="s">
        <v>100</v>
      </c>
      <c r="DN6" s="198" t="s">
        <v>33</v>
      </c>
      <c r="DO6" s="198" t="s">
        <v>138</v>
      </c>
      <c r="DP6" s="198" t="s">
        <v>139</v>
      </c>
      <c r="DQ6" s="198" t="s">
        <v>35</v>
      </c>
      <c r="DR6" s="198" t="s">
        <v>140</v>
      </c>
      <c r="DS6" s="215" t="s">
        <v>116</v>
      </c>
      <c r="DT6" s="198" t="s">
        <v>61</v>
      </c>
      <c r="DU6" s="198" t="s">
        <v>63</v>
      </c>
      <c r="DV6" s="214" t="s">
        <v>116</v>
      </c>
      <c r="DW6" s="208"/>
      <c r="DX6" s="185"/>
      <c r="DY6" s="189"/>
      <c r="DZ6" s="190"/>
      <c r="EA6" s="190"/>
      <c r="EB6" s="191"/>
      <c r="EC6" s="212" t="s">
        <v>49</v>
      </c>
      <c r="ED6" s="212" t="s">
        <v>50</v>
      </c>
      <c r="EE6" s="212" t="s">
        <v>51</v>
      </c>
      <c r="EF6" s="212" t="s">
        <v>52</v>
      </c>
      <c r="EG6" s="212" t="s">
        <v>53</v>
      </c>
      <c r="EH6" s="212" t="s">
        <v>54</v>
      </c>
      <c r="EI6" s="212" t="s">
        <v>58</v>
      </c>
      <c r="EJ6" s="212" t="s">
        <v>55</v>
      </c>
      <c r="EK6" s="214" t="s">
        <v>116</v>
      </c>
      <c r="EL6" s="212" t="s">
        <v>26</v>
      </c>
      <c r="EM6" s="212" t="s">
        <v>27</v>
      </c>
      <c r="EN6" s="212" t="s">
        <v>28</v>
      </c>
      <c r="EO6" s="208"/>
      <c r="EP6" s="185"/>
      <c r="EQ6" s="189"/>
      <c r="ER6" s="190"/>
      <c r="ES6" s="190"/>
      <c r="ET6" s="191"/>
      <c r="EU6" s="212" t="s">
        <v>48</v>
      </c>
      <c r="EV6" s="212" t="s">
        <v>49</v>
      </c>
      <c r="EW6" s="212" t="s">
        <v>51</v>
      </c>
      <c r="EX6" s="212" t="s">
        <v>52</v>
      </c>
      <c r="EY6" s="212" t="s">
        <v>58</v>
      </c>
      <c r="EZ6" s="212" t="s">
        <v>55</v>
      </c>
      <c r="FA6" s="214" t="s">
        <v>116</v>
      </c>
      <c r="FB6" s="198" t="s">
        <v>50</v>
      </c>
      <c r="FC6" s="198" t="s">
        <v>52</v>
      </c>
      <c r="FD6" s="198" t="s">
        <v>75</v>
      </c>
      <c r="FE6" s="219" t="s">
        <v>76</v>
      </c>
      <c r="FF6" s="208" t="s">
        <v>116</v>
      </c>
      <c r="FG6" s="208"/>
      <c r="FH6" s="208"/>
      <c r="FI6" s="208"/>
      <c r="FJ6" s="222"/>
    </row>
    <row r="7" spans="1:166" ht="54.75" customHeight="1">
      <c r="A7" s="185"/>
      <c r="B7" s="223"/>
      <c r="C7" s="223"/>
      <c r="D7" s="223"/>
      <c r="E7" s="223"/>
      <c r="F7" s="215"/>
      <c r="G7" s="227"/>
      <c r="H7" s="215"/>
      <c r="I7" s="227"/>
      <c r="J7" s="215"/>
      <c r="K7" s="221"/>
      <c r="L7" s="221"/>
      <c r="M7" s="221"/>
      <c r="N7" s="230"/>
      <c r="O7" s="208"/>
      <c r="P7" s="185"/>
      <c r="Q7" s="223"/>
      <c r="R7" s="223"/>
      <c r="S7" s="223"/>
      <c r="T7" s="223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08"/>
      <c r="AG7" s="199"/>
      <c r="AH7" s="199"/>
      <c r="AI7" s="208"/>
      <c r="AJ7" s="208"/>
      <c r="AK7" s="185"/>
      <c r="AL7" s="192"/>
      <c r="AM7" s="193"/>
      <c r="AN7" s="193"/>
      <c r="AO7" s="194"/>
      <c r="AP7" s="200"/>
      <c r="AQ7" s="200"/>
      <c r="AR7" s="208"/>
      <c r="AS7" s="211"/>
      <c r="AT7" s="211"/>
      <c r="AU7" s="199"/>
      <c r="AV7" s="199"/>
      <c r="AW7" s="208"/>
      <c r="AX7" s="199"/>
      <c r="AY7" s="199"/>
      <c r="AZ7" s="199"/>
      <c r="BA7" s="199"/>
      <c r="BB7" s="199"/>
      <c r="BC7" s="199"/>
      <c r="BD7" s="199"/>
      <c r="BE7" s="199"/>
      <c r="BF7" s="208"/>
      <c r="BG7" s="208"/>
      <c r="BH7" s="185"/>
      <c r="BI7" s="192"/>
      <c r="BJ7" s="193"/>
      <c r="BK7" s="193"/>
      <c r="BL7" s="194"/>
      <c r="BM7" s="211"/>
      <c r="BN7" s="206"/>
      <c r="BO7" s="199"/>
      <c r="BP7" s="199"/>
      <c r="BQ7" s="199"/>
      <c r="BR7" s="208"/>
      <c r="BS7" s="199"/>
      <c r="BT7" s="199"/>
      <c r="BU7" s="199"/>
      <c r="BV7" s="199"/>
      <c r="BW7" s="199"/>
      <c r="BX7" s="208"/>
      <c r="BY7" s="208"/>
      <c r="BZ7" s="185"/>
      <c r="CA7" s="192"/>
      <c r="CB7" s="193"/>
      <c r="CC7" s="193"/>
      <c r="CD7" s="194"/>
      <c r="CE7" s="211"/>
      <c r="CF7" s="211"/>
      <c r="CG7" s="206"/>
      <c r="CH7" s="200"/>
      <c r="CI7" s="200"/>
      <c r="CJ7" s="200"/>
      <c r="CK7" s="200"/>
      <c r="CL7" s="200"/>
      <c r="CM7" s="208"/>
      <c r="CN7" s="208"/>
      <c r="CO7" s="185"/>
      <c r="CP7" s="192"/>
      <c r="CQ7" s="193"/>
      <c r="CR7" s="193"/>
      <c r="CS7" s="194"/>
      <c r="CT7" s="232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208"/>
      <c r="DG7" s="185"/>
      <c r="DH7" s="192"/>
      <c r="DI7" s="193"/>
      <c r="DJ7" s="193"/>
      <c r="DK7" s="194"/>
      <c r="DL7" s="199"/>
      <c r="DM7" s="199"/>
      <c r="DN7" s="199"/>
      <c r="DO7" s="199"/>
      <c r="DP7" s="199"/>
      <c r="DQ7" s="199"/>
      <c r="DR7" s="199"/>
      <c r="DS7" s="208"/>
      <c r="DT7" s="199"/>
      <c r="DU7" s="199"/>
      <c r="DV7" s="215"/>
      <c r="DW7" s="208"/>
      <c r="DX7" s="185"/>
      <c r="DY7" s="192"/>
      <c r="DZ7" s="193"/>
      <c r="EA7" s="193"/>
      <c r="EB7" s="194"/>
      <c r="EC7" s="213"/>
      <c r="ED7" s="213"/>
      <c r="EE7" s="213"/>
      <c r="EF7" s="213"/>
      <c r="EG7" s="213"/>
      <c r="EH7" s="213"/>
      <c r="EI7" s="213"/>
      <c r="EJ7" s="213"/>
      <c r="EK7" s="215"/>
      <c r="EL7" s="213"/>
      <c r="EM7" s="213"/>
      <c r="EN7" s="213"/>
      <c r="EO7" s="208"/>
      <c r="EP7" s="185"/>
      <c r="EQ7" s="192"/>
      <c r="ER7" s="193"/>
      <c r="ES7" s="193"/>
      <c r="ET7" s="194"/>
      <c r="EU7" s="213"/>
      <c r="EV7" s="213"/>
      <c r="EW7" s="213"/>
      <c r="EX7" s="213"/>
      <c r="EY7" s="213"/>
      <c r="EZ7" s="213"/>
      <c r="FA7" s="215"/>
      <c r="FB7" s="199"/>
      <c r="FC7" s="199"/>
      <c r="FD7" s="199"/>
      <c r="FE7" s="220"/>
      <c r="FF7" s="208"/>
      <c r="FG7" s="208"/>
      <c r="FH7" s="208"/>
      <c r="FI7" s="208"/>
      <c r="FJ7" s="215"/>
    </row>
    <row r="8" spans="1:167" ht="46.5" customHeight="1">
      <c r="A8" s="28">
        <v>1</v>
      </c>
      <c r="B8" s="172" t="s">
        <v>9</v>
      </c>
      <c r="C8" s="172"/>
      <c r="D8" s="172"/>
      <c r="E8" s="172"/>
      <c r="F8" s="2">
        <f aca="true" t="shared" si="0" ref="F8:O8">SUM(F10:F14)</f>
        <v>1.11</v>
      </c>
      <c r="G8" s="2">
        <f t="shared" si="0"/>
        <v>3.21</v>
      </c>
      <c r="H8" s="2">
        <f t="shared" si="0"/>
        <v>3.21</v>
      </c>
      <c r="I8" s="2">
        <f t="shared" si="0"/>
        <v>1.11</v>
      </c>
      <c r="J8" s="2">
        <f t="shared" si="0"/>
        <v>1.11</v>
      </c>
      <c r="K8" s="2">
        <f t="shared" si="0"/>
        <v>3.21</v>
      </c>
      <c r="L8" s="2">
        <f t="shared" si="0"/>
        <v>3.21</v>
      </c>
      <c r="M8" s="2">
        <f t="shared" si="0"/>
        <v>4.37</v>
      </c>
      <c r="N8" s="2">
        <f t="shared" si="0"/>
        <v>3.21</v>
      </c>
      <c r="O8" s="2">
        <f t="shared" si="0"/>
        <v>2.548892087988022</v>
      </c>
      <c r="P8" s="28">
        <v>1</v>
      </c>
      <c r="Q8" s="172" t="s">
        <v>9</v>
      </c>
      <c r="R8" s="172"/>
      <c r="S8" s="172"/>
      <c r="T8" s="172"/>
      <c r="U8" s="2">
        <f aca="true" t="shared" si="1" ref="U8:AC8">SUM(U10:U14)</f>
        <v>4.37</v>
      </c>
      <c r="V8" s="2">
        <f t="shared" si="1"/>
        <v>4.37</v>
      </c>
      <c r="W8" s="2">
        <f t="shared" si="1"/>
        <v>3.21</v>
      </c>
      <c r="X8" s="2">
        <f t="shared" si="1"/>
        <v>4.37</v>
      </c>
      <c r="Y8" s="2">
        <f t="shared" si="1"/>
        <v>4.37</v>
      </c>
      <c r="Z8" s="2">
        <f t="shared" si="1"/>
        <v>4.37</v>
      </c>
      <c r="AA8" s="2">
        <f t="shared" si="1"/>
        <v>3.21</v>
      </c>
      <c r="AB8" s="2">
        <f t="shared" si="1"/>
        <v>3.21</v>
      </c>
      <c r="AC8" s="2">
        <f t="shared" si="1"/>
        <v>4.37</v>
      </c>
      <c r="AD8" s="2">
        <f aca="true" t="shared" si="2" ref="AD8:AJ8">SUM(AD10:AD14)</f>
        <v>3.21</v>
      </c>
      <c r="AE8" s="2">
        <f t="shared" si="2"/>
        <v>3.21</v>
      </c>
      <c r="AF8" s="2">
        <f t="shared" si="2"/>
        <v>3.893630402898801</v>
      </c>
      <c r="AG8" s="2">
        <f t="shared" si="2"/>
        <v>4.26</v>
      </c>
      <c r="AH8" s="2">
        <f t="shared" si="2"/>
        <v>1.11</v>
      </c>
      <c r="AI8" s="2">
        <f t="shared" si="2"/>
        <v>3.312122801082544</v>
      </c>
      <c r="AJ8" s="2">
        <f t="shared" si="2"/>
        <v>3.6972141918528254</v>
      </c>
      <c r="AK8" s="28">
        <v>1</v>
      </c>
      <c r="AL8" s="172" t="s">
        <v>9</v>
      </c>
      <c r="AM8" s="172"/>
      <c r="AN8" s="172"/>
      <c r="AO8" s="172"/>
      <c r="AP8" s="2">
        <f>SUM(AP10:AP14)</f>
        <v>3.21</v>
      </c>
      <c r="AQ8" s="2">
        <f>SUM(AQ10:AQ14)</f>
        <v>3.21</v>
      </c>
      <c r="AR8" s="2">
        <f>SUM(AR10:AR14)</f>
        <v>3.21</v>
      </c>
      <c r="AS8" s="2">
        <f aca="true" t="shared" si="3" ref="AS8:BE8">SUM(AS10:AS14)</f>
        <v>4.26</v>
      </c>
      <c r="AT8" s="2">
        <f t="shared" si="3"/>
        <v>3.3699999999999997</v>
      </c>
      <c r="AU8" s="2">
        <f>SUM(AU10:AU14)</f>
        <v>1.11</v>
      </c>
      <c r="AV8" s="2">
        <f>SUM(AV10:AV14)</f>
        <v>1.11</v>
      </c>
      <c r="AW8" s="2">
        <f t="shared" si="3"/>
        <v>1.11</v>
      </c>
      <c r="AX8" s="2">
        <f t="shared" si="3"/>
        <v>3.21</v>
      </c>
      <c r="AY8" s="2">
        <f t="shared" si="3"/>
        <v>3.21</v>
      </c>
      <c r="AZ8" s="2">
        <f t="shared" si="3"/>
        <v>3.21</v>
      </c>
      <c r="BA8" s="2">
        <f t="shared" si="3"/>
        <v>3.21</v>
      </c>
      <c r="BB8" s="2">
        <f t="shared" si="3"/>
        <v>3.21</v>
      </c>
      <c r="BC8" s="2">
        <f t="shared" si="3"/>
        <v>3.21</v>
      </c>
      <c r="BD8" s="2">
        <f t="shared" si="3"/>
        <v>3.21</v>
      </c>
      <c r="BE8" s="2">
        <f t="shared" si="3"/>
        <v>3.21</v>
      </c>
      <c r="BF8" s="2">
        <f>SUM(BF10:BF14)</f>
        <v>3.21</v>
      </c>
      <c r="BG8" s="2">
        <f>SUM(BG10:BG14)</f>
        <v>3.048264808874305</v>
      </c>
      <c r="BH8" s="28">
        <v>1</v>
      </c>
      <c r="BI8" s="172" t="s">
        <v>9</v>
      </c>
      <c r="BJ8" s="172"/>
      <c r="BK8" s="172"/>
      <c r="BL8" s="172"/>
      <c r="BM8" s="2">
        <f aca="true" t="shared" si="4" ref="BM8:BY8">SUM(BM10:BM14)</f>
        <v>4.26</v>
      </c>
      <c r="BN8" s="2"/>
      <c r="BO8" s="2">
        <f>SUM(BO10:BO14)</f>
        <v>3.21</v>
      </c>
      <c r="BP8" s="2">
        <f>SUM(BP10:BP14)</f>
        <v>3.21</v>
      </c>
      <c r="BQ8" s="2">
        <f>SUM(BQ10:BQ14)</f>
        <v>3.21</v>
      </c>
      <c r="BR8" s="2">
        <f t="shared" si="4"/>
        <v>3.21</v>
      </c>
      <c r="BS8" s="2">
        <f t="shared" si="4"/>
        <v>1.11</v>
      </c>
      <c r="BT8" s="2">
        <f t="shared" si="4"/>
        <v>4.26</v>
      </c>
      <c r="BU8" s="2">
        <f t="shared" si="4"/>
        <v>3.21</v>
      </c>
      <c r="BV8" s="2">
        <f t="shared" si="4"/>
        <v>4.26</v>
      </c>
      <c r="BW8" s="2">
        <f t="shared" si="4"/>
        <v>4.37</v>
      </c>
      <c r="BX8" s="2">
        <f t="shared" si="4"/>
        <v>3.3590540170002736</v>
      </c>
      <c r="BY8" s="2">
        <f t="shared" si="4"/>
        <v>3.3301718462705567</v>
      </c>
      <c r="BZ8" s="28">
        <v>1</v>
      </c>
      <c r="CA8" s="172" t="s">
        <v>9</v>
      </c>
      <c r="CB8" s="172"/>
      <c r="CC8" s="172"/>
      <c r="CD8" s="172"/>
      <c r="CE8" s="2">
        <f>SUM(CE10:CE14)</f>
        <v>2.1599999999999997</v>
      </c>
      <c r="CF8" s="2">
        <f>SUM(CF10:CF14)</f>
        <v>3.21</v>
      </c>
      <c r="CG8" s="2">
        <f>SUM(CG10:CG14)</f>
        <v>3.21</v>
      </c>
      <c r="CH8" s="2">
        <f aca="true" t="shared" si="5" ref="CH8:CN8">SUM(CH10:CH14)</f>
        <v>3.21</v>
      </c>
      <c r="CI8" s="2">
        <f>SUM(CI10:CI14)</f>
        <v>3.21</v>
      </c>
      <c r="CJ8" s="2">
        <f>SUM(CJ10:CJ14)</f>
        <v>3.46</v>
      </c>
      <c r="CK8" s="2">
        <f>SUM(CK10:CK14)</f>
        <v>3.21</v>
      </c>
      <c r="CL8" s="2">
        <f>SUM(CL10:CL14)</f>
        <v>3.21</v>
      </c>
      <c r="CM8" s="2">
        <f t="shared" si="5"/>
        <v>3.21</v>
      </c>
      <c r="CN8" s="2">
        <f t="shared" si="5"/>
        <v>3.158520986788261</v>
      </c>
      <c r="CO8" s="28">
        <v>1</v>
      </c>
      <c r="CP8" s="172" t="s">
        <v>9</v>
      </c>
      <c r="CQ8" s="172"/>
      <c r="CR8" s="172"/>
      <c r="CS8" s="172"/>
      <c r="CT8" s="2">
        <f>SUM(CT10:CT14)</f>
        <v>3.21</v>
      </c>
      <c r="CU8" s="2">
        <f>SUM(CU10:CU14)</f>
        <v>3.21</v>
      </c>
      <c r="CV8" s="2">
        <f>SUM(CV10:CV14)</f>
        <v>3.21</v>
      </c>
      <c r="CW8" s="2">
        <f aca="true" t="shared" si="6" ref="CW8:DF8">SUM(CW10:CW14)</f>
        <v>3.21</v>
      </c>
      <c r="CX8" s="2">
        <f t="shared" si="6"/>
        <v>3.21</v>
      </c>
      <c r="CY8" s="2">
        <f t="shared" si="6"/>
        <v>3.21</v>
      </c>
      <c r="CZ8" s="2">
        <f t="shared" si="6"/>
        <v>3.21</v>
      </c>
      <c r="DA8" s="2">
        <f t="shared" si="6"/>
        <v>3.21</v>
      </c>
      <c r="DB8" s="2">
        <f t="shared" si="6"/>
        <v>3.21</v>
      </c>
      <c r="DC8" s="2">
        <f t="shared" si="6"/>
        <v>3.21</v>
      </c>
      <c r="DD8" s="2">
        <f t="shared" si="6"/>
        <v>3.21</v>
      </c>
      <c r="DE8" s="2">
        <f t="shared" si="6"/>
        <v>3.21</v>
      </c>
      <c r="DF8" s="2">
        <f t="shared" si="6"/>
        <v>3.21</v>
      </c>
      <c r="DG8" s="28">
        <v>1</v>
      </c>
      <c r="DH8" s="172" t="s">
        <v>9</v>
      </c>
      <c r="DI8" s="172"/>
      <c r="DJ8" s="172"/>
      <c r="DK8" s="172"/>
      <c r="DL8" s="2">
        <f>SUM(DL10:DL14)</f>
        <v>3.21</v>
      </c>
      <c r="DM8" s="2">
        <f aca="true" t="shared" si="7" ref="DM8:DW8">SUM(DM10:DM14)</f>
        <v>3.21</v>
      </c>
      <c r="DN8" s="2">
        <f t="shared" si="7"/>
        <v>3.21</v>
      </c>
      <c r="DO8" s="2">
        <f>SUM(DO10:DO14)</f>
        <v>3.21</v>
      </c>
      <c r="DP8" s="2">
        <f>SUM(DP10:DP14)</f>
        <v>3.21</v>
      </c>
      <c r="DQ8" s="2">
        <f>SUM(DQ10:DQ14)</f>
        <v>3.21</v>
      </c>
      <c r="DR8" s="2">
        <f>SUM(DR10:DR14)</f>
        <v>3.21</v>
      </c>
      <c r="DS8" s="2">
        <f t="shared" si="7"/>
        <v>3.21</v>
      </c>
      <c r="DT8" s="2">
        <f t="shared" si="7"/>
        <v>4.37</v>
      </c>
      <c r="DU8" s="2">
        <f>SUM(DU10:DU14)</f>
        <v>3.21</v>
      </c>
      <c r="DV8" s="2">
        <f t="shared" si="7"/>
        <v>3.627482605945604</v>
      </c>
      <c r="DW8" s="2">
        <f t="shared" si="7"/>
        <v>3.321985069562267</v>
      </c>
      <c r="DX8" s="28">
        <v>1</v>
      </c>
      <c r="DY8" s="172" t="s">
        <v>9</v>
      </c>
      <c r="DZ8" s="172"/>
      <c r="EA8" s="172"/>
      <c r="EB8" s="172"/>
      <c r="EC8" s="2">
        <f>SUM(EC10:EC14)</f>
        <v>3.21</v>
      </c>
      <c r="ED8" s="2">
        <f aca="true" t="shared" si="8" ref="ED8:EJ8">SUM(ED10:ED14)</f>
        <v>3.21</v>
      </c>
      <c r="EE8" s="2">
        <f t="shared" si="8"/>
        <v>3.21</v>
      </c>
      <c r="EF8" s="2">
        <f t="shared" si="8"/>
        <v>3.21</v>
      </c>
      <c r="EG8" s="2">
        <f t="shared" si="8"/>
        <v>3.21</v>
      </c>
      <c r="EH8" s="2">
        <f t="shared" si="8"/>
        <v>3.21</v>
      </c>
      <c r="EI8" s="2">
        <f t="shared" si="8"/>
        <v>3.21</v>
      </c>
      <c r="EJ8" s="2">
        <f t="shared" si="8"/>
        <v>3.21</v>
      </c>
      <c r="EK8" s="2">
        <f>SUM(EK10:EK14)</f>
        <v>3.21</v>
      </c>
      <c r="EL8" s="2">
        <f>SUM(EL10:EL14)</f>
        <v>2.1599999999999997</v>
      </c>
      <c r="EM8" s="2">
        <f>SUM(EM10:EM14)</f>
        <v>2.1599999999999997</v>
      </c>
      <c r="EN8" s="2">
        <f>SUM(EN10:EN14)</f>
        <v>2.1599999999999997</v>
      </c>
      <c r="EO8" s="2">
        <f>SUM(EO10:EO14)</f>
        <v>3.099151936026937</v>
      </c>
      <c r="EP8" s="28">
        <v>1</v>
      </c>
      <c r="EQ8" s="172" t="s">
        <v>9</v>
      </c>
      <c r="ER8" s="172"/>
      <c r="ES8" s="172"/>
      <c r="ET8" s="172"/>
      <c r="EU8" s="2">
        <f aca="true" t="shared" si="9" ref="EU8:EZ8">SUM(EU10:EU14)</f>
        <v>2.1599999999999997</v>
      </c>
      <c r="EV8" s="2">
        <f t="shared" si="9"/>
        <v>2.1599999999999997</v>
      </c>
      <c r="EW8" s="2">
        <f t="shared" si="9"/>
        <v>2.1599999999999997</v>
      </c>
      <c r="EX8" s="2">
        <f t="shared" si="9"/>
        <v>2.1599999999999997</v>
      </c>
      <c r="EY8" s="2">
        <f t="shared" si="9"/>
        <v>2.1599999999999997</v>
      </c>
      <c r="EZ8" s="2">
        <f t="shared" si="9"/>
        <v>2.1599999999999997</v>
      </c>
      <c r="FA8" s="2">
        <f aca="true" t="shared" si="10" ref="FA8:FI8">SUM(FA10:FA14)</f>
        <v>2.1599999999999997</v>
      </c>
      <c r="FB8" s="2">
        <f>SUM(FB10:FB14)</f>
        <v>2.61</v>
      </c>
      <c r="FC8" s="2">
        <f t="shared" si="10"/>
        <v>3.21</v>
      </c>
      <c r="FD8" s="2">
        <f t="shared" si="10"/>
        <v>4.26</v>
      </c>
      <c r="FE8" s="2">
        <f>SUM(FE10:FE14)</f>
        <v>4.26</v>
      </c>
      <c r="FF8" s="2">
        <f t="shared" si="10"/>
        <v>3.2940725186930244</v>
      </c>
      <c r="FG8" s="2">
        <f t="shared" si="10"/>
        <v>3.2</v>
      </c>
      <c r="FH8" s="2">
        <f t="shared" si="10"/>
        <v>3.21</v>
      </c>
      <c r="FI8" s="2">
        <f t="shared" si="10"/>
        <v>3.1000638789078088</v>
      </c>
      <c r="FJ8" s="41">
        <f>SUM(FI8*FI29,EO8*EO29,DW8*DW29,DF8*DF29,CN8*CN29,BY8*BY29,BG8*BG29,AJ8*AJ29,O8*O29)/FJ29</f>
        <v>3.1698501896848033</v>
      </c>
      <c r="FK8" s="44">
        <f>SUM(FJ10:FJ14)</f>
        <v>3.1698501896848037</v>
      </c>
    </row>
    <row r="9" spans="1:166" ht="12.75" customHeight="1">
      <c r="A9" s="29"/>
      <c r="B9" s="182" t="s">
        <v>0</v>
      </c>
      <c r="C9" s="182"/>
      <c r="D9" s="182"/>
      <c r="E9" s="182"/>
      <c r="F9" s="3"/>
      <c r="G9" s="3"/>
      <c r="H9" s="3"/>
      <c r="I9" s="3"/>
      <c r="J9" s="3"/>
      <c r="K9" s="3"/>
      <c r="L9" s="3"/>
      <c r="M9" s="3"/>
      <c r="N9" s="3"/>
      <c r="O9" s="56"/>
      <c r="P9" s="29"/>
      <c r="Q9" s="182" t="s">
        <v>0</v>
      </c>
      <c r="R9" s="182"/>
      <c r="S9" s="182"/>
      <c r="T9" s="18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2"/>
      <c r="AJ9" s="12"/>
      <c r="AK9" s="29"/>
      <c r="AL9" s="182" t="s">
        <v>0</v>
      </c>
      <c r="AM9" s="182"/>
      <c r="AN9" s="182"/>
      <c r="AO9" s="182"/>
      <c r="AP9" s="12"/>
      <c r="AQ9" s="12"/>
      <c r="AR9" s="12"/>
      <c r="AS9" s="12"/>
      <c r="AT9" s="12"/>
      <c r="AU9" s="3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29"/>
      <c r="BI9" s="182" t="s">
        <v>0</v>
      </c>
      <c r="BJ9" s="182"/>
      <c r="BK9" s="182"/>
      <c r="BL9" s="182"/>
      <c r="BM9" s="12"/>
      <c r="BN9" s="3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29"/>
      <c r="CA9" s="182" t="s">
        <v>0</v>
      </c>
      <c r="CB9" s="182"/>
      <c r="CC9" s="182"/>
      <c r="CD9" s="18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29"/>
      <c r="CP9" s="182" t="s">
        <v>0</v>
      </c>
      <c r="CQ9" s="182"/>
      <c r="CR9" s="182"/>
      <c r="CS9" s="18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29"/>
      <c r="DH9" s="182" t="s">
        <v>0</v>
      </c>
      <c r="DI9" s="182"/>
      <c r="DJ9" s="182"/>
      <c r="DK9" s="18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29"/>
      <c r="DY9" s="182" t="s">
        <v>0</v>
      </c>
      <c r="DZ9" s="182"/>
      <c r="EA9" s="182"/>
      <c r="EB9" s="18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29"/>
      <c r="EQ9" s="182" t="s">
        <v>0</v>
      </c>
      <c r="ER9" s="182"/>
      <c r="ES9" s="182"/>
      <c r="ET9" s="18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20"/>
    </row>
    <row r="10" spans="1:166" ht="13.5" customHeight="1">
      <c r="A10" s="29" t="s">
        <v>10</v>
      </c>
      <c r="B10" s="181" t="s">
        <v>15</v>
      </c>
      <c r="C10" s="181"/>
      <c r="D10" s="181"/>
      <c r="E10" s="181"/>
      <c r="F10" s="7">
        <v>0</v>
      </c>
      <c r="G10" s="7">
        <v>2.1</v>
      </c>
      <c r="H10" s="7">
        <v>2.1</v>
      </c>
      <c r="I10" s="7">
        <v>0</v>
      </c>
      <c r="J10" s="7">
        <v>0</v>
      </c>
      <c r="K10" s="7">
        <v>2.1</v>
      </c>
      <c r="L10" s="7">
        <v>2.1</v>
      </c>
      <c r="M10" s="7">
        <v>2.1</v>
      </c>
      <c r="N10" s="7">
        <v>2.1</v>
      </c>
      <c r="O10" s="2">
        <f>SUM(F10*F29,H29*H10,G10*G29,I10*I29,J10*J29,K10*K29,L10*L29,M10*M29,N10*N29)/O29</f>
        <v>1.3280087527352298</v>
      </c>
      <c r="P10" s="29" t="s">
        <v>10</v>
      </c>
      <c r="Q10" s="181" t="s">
        <v>15</v>
      </c>
      <c r="R10" s="181"/>
      <c r="S10" s="181"/>
      <c r="T10" s="181"/>
      <c r="U10" s="7">
        <v>2.1</v>
      </c>
      <c r="V10" s="7">
        <v>2.1</v>
      </c>
      <c r="W10" s="7">
        <v>2.1</v>
      </c>
      <c r="X10" s="7">
        <v>2.1</v>
      </c>
      <c r="Y10" s="7">
        <v>2.1</v>
      </c>
      <c r="Z10" s="7">
        <v>2.1</v>
      </c>
      <c r="AA10" s="7">
        <v>2.1</v>
      </c>
      <c r="AB10" s="7">
        <v>2.1</v>
      </c>
      <c r="AC10" s="7">
        <v>2.1</v>
      </c>
      <c r="AD10" s="7">
        <v>2.1</v>
      </c>
      <c r="AE10" s="7">
        <v>2.1</v>
      </c>
      <c r="AF10" s="7">
        <v>2.1</v>
      </c>
      <c r="AG10" s="7">
        <v>2.1</v>
      </c>
      <c r="AH10" s="7">
        <v>0</v>
      </c>
      <c r="AI10" s="7">
        <f>SUM(AG10*AG29,AH10*AH29)/AI29</f>
        <v>1.4680818673883627</v>
      </c>
      <c r="AJ10" s="7">
        <f>SUM(U29*U10,V29*V10,W29*W10,X29*X10,Y29*Y10,Z29*Z10,AA29*AA10,AB29*AB10,AC29*AC10,AD29*AD10,AE29*AE10,AI10*AI29)/AJ29</f>
        <v>1.886556590298806</v>
      </c>
      <c r="AK10" s="29" t="s">
        <v>10</v>
      </c>
      <c r="AL10" s="181" t="s">
        <v>15</v>
      </c>
      <c r="AM10" s="181"/>
      <c r="AN10" s="181"/>
      <c r="AO10" s="181"/>
      <c r="AP10" s="7">
        <v>2.1</v>
      </c>
      <c r="AQ10" s="7">
        <v>2.1</v>
      </c>
      <c r="AR10" s="7">
        <v>2.1</v>
      </c>
      <c r="AS10" s="7">
        <v>2.1</v>
      </c>
      <c r="AT10" s="7">
        <v>2.1</v>
      </c>
      <c r="AU10" s="7">
        <v>0</v>
      </c>
      <c r="AV10" s="7">
        <v>0</v>
      </c>
      <c r="AW10" s="7">
        <v>0</v>
      </c>
      <c r="AX10" s="7">
        <v>2.1</v>
      </c>
      <c r="AY10" s="7">
        <v>2.1</v>
      </c>
      <c r="AZ10" s="7">
        <v>2.1</v>
      </c>
      <c r="BA10" s="7">
        <v>2.1</v>
      </c>
      <c r="BB10" s="7">
        <v>2.1</v>
      </c>
      <c r="BC10" s="7">
        <v>2.1</v>
      </c>
      <c r="BD10" s="7">
        <v>2.1</v>
      </c>
      <c r="BE10" s="7">
        <v>2.1</v>
      </c>
      <c r="BF10" s="7">
        <v>2.1</v>
      </c>
      <c r="BG10" s="7">
        <f>SUM(AR10*AR29,AS10*AS29,AT10*AT29,AW10*AW29,BF10*BF29)/BG29</f>
        <v>1.89754389401768</v>
      </c>
      <c r="BH10" s="29" t="s">
        <v>10</v>
      </c>
      <c r="BI10" s="181" t="s">
        <v>15</v>
      </c>
      <c r="BJ10" s="181"/>
      <c r="BK10" s="181"/>
      <c r="BL10" s="181"/>
      <c r="BM10" s="7">
        <v>2.1</v>
      </c>
      <c r="BN10" s="7"/>
      <c r="BO10" s="7">
        <v>2.1</v>
      </c>
      <c r="BP10" s="7">
        <v>2.1</v>
      </c>
      <c r="BQ10" s="7">
        <v>2.1</v>
      </c>
      <c r="BR10" s="7">
        <v>2.1</v>
      </c>
      <c r="BS10" s="7">
        <v>0</v>
      </c>
      <c r="BT10" s="7">
        <v>2.1</v>
      </c>
      <c r="BU10" s="7">
        <v>2.1</v>
      </c>
      <c r="BV10" s="7">
        <v>2.1</v>
      </c>
      <c r="BW10" s="7">
        <v>2.1</v>
      </c>
      <c r="BX10" s="7">
        <f>SUM(BS10*BS29,BT10*BT29,BU10*BU29,BV10*BV29,BW10*BW29)/BX29</f>
        <v>1.6200575815738962</v>
      </c>
      <c r="BY10" s="7">
        <f>SUM(BM10*BM29,BN10*BN29,BR10*BR29,BX10*BX29)/BY29</f>
        <v>1.9874705874789451</v>
      </c>
      <c r="BZ10" s="29" t="s">
        <v>10</v>
      </c>
      <c r="CA10" s="181" t="s">
        <v>15</v>
      </c>
      <c r="CB10" s="181"/>
      <c r="CC10" s="181"/>
      <c r="CD10" s="181"/>
      <c r="CE10" s="7">
        <v>1.05</v>
      </c>
      <c r="CF10" s="7">
        <v>2.1</v>
      </c>
      <c r="CG10" s="7">
        <v>2.1</v>
      </c>
      <c r="CH10" s="7">
        <v>2.1</v>
      </c>
      <c r="CI10" s="7">
        <v>2.1</v>
      </c>
      <c r="CJ10" s="7">
        <v>2.35</v>
      </c>
      <c r="CK10" s="7">
        <v>2.1</v>
      </c>
      <c r="CL10" s="7">
        <v>2.1</v>
      </c>
      <c r="CM10" s="7">
        <v>2.1</v>
      </c>
      <c r="CN10" s="7">
        <f>SUM(CE10*CE29,CF10*CF29,CG10*CG29,CM10*CM29)/CN29</f>
        <v>2.0485209867882612</v>
      </c>
      <c r="CO10" s="29" t="s">
        <v>10</v>
      </c>
      <c r="CP10" s="181" t="s">
        <v>15</v>
      </c>
      <c r="CQ10" s="181"/>
      <c r="CR10" s="181"/>
      <c r="CS10" s="181"/>
      <c r="CT10" s="7">
        <v>2.1</v>
      </c>
      <c r="CU10" s="7">
        <v>2.1</v>
      </c>
      <c r="CV10" s="7">
        <v>2.1</v>
      </c>
      <c r="CW10" s="7">
        <v>2.1</v>
      </c>
      <c r="CX10" s="7">
        <v>2.1</v>
      </c>
      <c r="CY10" s="7">
        <v>2.1</v>
      </c>
      <c r="CZ10" s="7">
        <v>2.1</v>
      </c>
      <c r="DA10" s="7">
        <v>2.1</v>
      </c>
      <c r="DB10" s="7">
        <v>2.1</v>
      </c>
      <c r="DC10" s="7">
        <v>2.1</v>
      </c>
      <c r="DD10" s="7">
        <v>2.1</v>
      </c>
      <c r="DE10" s="7">
        <v>2.1</v>
      </c>
      <c r="DF10" s="7">
        <v>2.1</v>
      </c>
      <c r="DG10" s="29" t="s">
        <v>10</v>
      </c>
      <c r="DH10" s="181" t="s">
        <v>15</v>
      </c>
      <c r="DI10" s="181"/>
      <c r="DJ10" s="181"/>
      <c r="DK10" s="181"/>
      <c r="DL10" s="7">
        <v>2.1</v>
      </c>
      <c r="DM10" s="7">
        <v>2.1</v>
      </c>
      <c r="DN10" s="7">
        <v>2.1</v>
      </c>
      <c r="DO10" s="7">
        <v>2.1</v>
      </c>
      <c r="DP10" s="7">
        <v>2.1</v>
      </c>
      <c r="DQ10" s="7">
        <v>2.1</v>
      </c>
      <c r="DR10" s="7">
        <v>2.1</v>
      </c>
      <c r="DS10" s="7">
        <v>2.1</v>
      </c>
      <c r="DT10" s="7">
        <v>2.1</v>
      </c>
      <c r="DU10" s="7">
        <v>2.1</v>
      </c>
      <c r="DV10" s="7">
        <v>2.1</v>
      </c>
      <c r="DW10" s="7">
        <v>2.1</v>
      </c>
      <c r="DX10" s="29" t="s">
        <v>10</v>
      </c>
      <c r="DY10" s="181" t="s">
        <v>15</v>
      </c>
      <c r="DZ10" s="181"/>
      <c r="EA10" s="181"/>
      <c r="EB10" s="181"/>
      <c r="EC10" s="7">
        <v>2.1</v>
      </c>
      <c r="ED10" s="7">
        <v>2.1</v>
      </c>
      <c r="EE10" s="7">
        <v>2.1</v>
      </c>
      <c r="EF10" s="7">
        <v>2.1</v>
      </c>
      <c r="EG10" s="7">
        <v>2.1</v>
      </c>
      <c r="EH10" s="7">
        <v>2.1</v>
      </c>
      <c r="EI10" s="7">
        <v>2.1</v>
      </c>
      <c r="EJ10" s="7">
        <v>2.1</v>
      </c>
      <c r="EK10" s="7">
        <f>SUM(EC10*EC29,ED10*ED29,EE10*EE29,EF10*EF29,EG10*EG29,EH10*EH29,EI10*EI29,EJ10*EJ29)/EK29</f>
        <v>2.1</v>
      </c>
      <c r="EL10" s="7">
        <v>1.05</v>
      </c>
      <c r="EM10" s="7">
        <v>1.05</v>
      </c>
      <c r="EN10" s="7">
        <v>1.05</v>
      </c>
      <c r="EO10" s="7">
        <f>SUM(EK10*EK29,EL10*EL29,EM10*EM29,EN10*EN29)/EO29</f>
        <v>1.989151936026937</v>
      </c>
      <c r="EP10" s="29" t="s">
        <v>10</v>
      </c>
      <c r="EQ10" s="181" t="s">
        <v>15</v>
      </c>
      <c r="ER10" s="181"/>
      <c r="ES10" s="181"/>
      <c r="ET10" s="181"/>
      <c r="EU10" s="7">
        <v>1.05</v>
      </c>
      <c r="EV10" s="7">
        <v>1.05</v>
      </c>
      <c r="EW10" s="7">
        <v>1.05</v>
      </c>
      <c r="EX10" s="7">
        <v>1.05</v>
      </c>
      <c r="EY10" s="7">
        <v>1.05</v>
      </c>
      <c r="EZ10" s="7">
        <v>1.05</v>
      </c>
      <c r="FA10" s="7">
        <v>1.05</v>
      </c>
      <c r="FB10" s="7">
        <v>1.72</v>
      </c>
      <c r="FC10" s="7">
        <v>2.1</v>
      </c>
      <c r="FD10" s="7">
        <v>2.1</v>
      </c>
      <c r="FE10" s="7">
        <v>2.1</v>
      </c>
      <c r="FF10" s="7">
        <f>SUM(FE10*FE29,FD10*FD29,FC10*FC29,FB10*FB29)/FF29</f>
        <v>1.9626166820307964</v>
      </c>
      <c r="FG10" s="7">
        <v>2.1</v>
      </c>
      <c r="FH10" s="7">
        <v>2.1</v>
      </c>
      <c r="FI10" s="7">
        <f>SUM(FA10*FA29,FF10*FF29,FH10*FH29,FG10*FG29)/FI29</f>
        <v>1.8795853078512037</v>
      </c>
      <c r="FJ10" s="40">
        <f>SUM(FI10*FI29,EO10*EO29,DW10*DW29,DF10*DF29,CN10*CN29,BY10*BY29,BG10*BG29,AJ10*AJ29,O10*O29)/FJ29</f>
        <v>1.934820434794643</v>
      </c>
    </row>
    <row r="11" spans="1:166" ht="12.75" customHeight="1">
      <c r="A11" s="29" t="s">
        <v>11</v>
      </c>
      <c r="B11" s="180" t="s">
        <v>16</v>
      </c>
      <c r="C11" s="180"/>
      <c r="D11" s="180"/>
      <c r="E11" s="180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  <c r="P11" s="29" t="s">
        <v>11</v>
      </c>
      <c r="Q11" s="180" t="s">
        <v>16</v>
      </c>
      <c r="R11" s="180"/>
      <c r="S11" s="180"/>
      <c r="T11" s="180"/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7">
        <f>SUM(U29*U11,V29*V11,W29*W11,X29*X11,Y29*Y11,Z29*Z11,AA29*AA11,AB29*AB11,AC29*AC11,AD29*AD11,AE29*AE11,AI11*AI29)/AJ29</f>
        <v>0</v>
      </c>
      <c r="AK11" s="29" t="s">
        <v>11</v>
      </c>
      <c r="AL11" s="180" t="s">
        <v>16</v>
      </c>
      <c r="AM11" s="180"/>
      <c r="AN11" s="180"/>
      <c r="AO11" s="180"/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29" t="s">
        <v>11</v>
      </c>
      <c r="BI11" s="180" t="s">
        <v>16</v>
      </c>
      <c r="BJ11" s="180"/>
      <c r="BK11" s="180"/>
      <c r="BL11" s="180"/>
      <c r="BM11" s="8">
        <v>0</v>
      </c>
      <c r="BN11" s="8"/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29" t="s">
        <v>11</v>
      </c>
      <c r="CA11" s="180" t="s">
        <v>16</v>
      </c>
      <c r="CB11" s="180"/>
      <c r="CC11" s="180"/>
      <c r="CD11" s="180"/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29" t="s">
        <v>11</v>
      </c>
      <c r="CP11" s="180" t="s">
        <v>16</v>
      </c>
      <c r="CQ11" s="180"/>
      <c r="CR11" s="180"/>
      <c r="CS11" s="180"/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29" t="s">
        <v>11</v>
      </c>
      <c r="DH11" s="180" t="s">
        <v>16</v>
      </c>
      <c r="DI11" s="180"/>
      <c r="DJ11" s="180"/>
      <c r="DK11" s="180"/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29" t="s">
        <v>11</v>
      </c>
      <c r="DY11" s="180" t="s">
        <v>16</v>
      </c>
      <c r="DZ11" s="180"/>
      <c r="EA11" s="180"/>
      <c r="EB11" s="180"/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29" t="s">
        <v>11</v>
      </c>
      <c r="EQ11" s="180" t="s">
        <v>16</v>
      </c>
      <c r="ER11" s="180"/>
      <c r="ES11" s="180"/>
      <c r="ET11" s="180"/>
      <c r="EU11" s="8">
        <v>0</v>
      </c>
      <c r="EV11" s="8">
        <v>0</v>
      </c>
      <c r="EW11" s="8">
        <v>0</v>
      </c>
      <c r="EX11" s="8">
        <v>0</v>
      </c>
      <c r="EY11" s="8">
        <v>0</v>
      </c>
      <c r="EZ11" s="8">
        <v>0</v>
      </c>
      <c r="FA11" s="8">
        <v>0</v>
      </c>
      <c r="FB11" s="8">
        <v>0</v>
      </c>
      <c r="FC11" s="8">
        <v>0</v>
      </c>
      <c r="FD11" s="8">
        <v>0</v>
      </c>
      <c r="FE11" s="8">
        <v>0</v>
      </c>
      <c r="FF11" s="8">
        <v>0</v>
      </c>
      <c r="FG11" s="8">
        <v>0</v>
      </c>
      <c r="FH11" s="8">
        <v>0</v>
      </c>
      <c r="FI11" s="7">
        <f>SUM(FA11*FA29,FF11*FF29,FH11*FH29,FG11*FG29)/FI29</f>
        <v>0</v>
      </c>
      <c r="FJ11" s="40">
        <f>SUM(FI11*FI29,EO11*EO29,DW11*DW29,DF11*DF29,CN11*CN29,BY11*BY29,BG11*BG29,AJ11*AJ29,O11*O29)/FJ29</f>
        <v>0</v>
      </c>
    </row>
    <row r="12" spans="1:166" ht="12.75" customHeight="1">
      <c r="A12" s="29" t="s">
        <v>12</v>
      </c>
      <c r="B12" s="180" t="s">
        <v>17</v>
      </c>
      <c r="C12" s="180"/>
      <c r="D12" s="180"/>
      <c r="E12" s="180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1.16</v>
      </c>
      <c r="N12" s="7">
        <v>0</v>
      </c>
      <c r="O12" s="2">
        <f>SUM(F12*F29,H29*H12,G12*G29,I12*I29,J12*J29,K12*K29,L12*L29,M12*M29,N12*N29)/O29</f>
        <v>0.11088333525279279</v>
      </c>
      <c r="P12" s="29" t="s">
        <v>12</v>
      </c>
      <c r="Q12" s="180" t="s">
        <v>17</v>
      </c>
      <c r="R12" s="180"/>
      <c r="S12" s="180"/>
      <c r="T12" s="180"/>
      <c r="U12" s="7">
        <v>1.16</v>
      </c>
      <c r="V12" s="7">
        <v>1.16</v>
      </c>
      <c r="W12" s="7">
        <v>0</v>
      </c>
      <c r="X12" s="7">
        <v>1.16</v>
      </c>
      <c r="Y12" s="7">
        <v>1.16</v>
      </c>
      <c r="Z12" s="7">
        <v>1.16</v>
      </c>
      <c r="AA12" s="7">
        <v>0</v>
      </c>
      <c r="AB12" s="7">
        <v>0</v>
      </c>
      <c r="AC12" s="7">
        <v>1.16</v>
      </c>
      <c r="AD12" s="7">
        <v>0</v>
      </c>
      <c r="AE12" s="7">
        <v>0</v>
      </c>
      <c r="AF12" s="7">
        <f>SUM(AE12*AE29,AD12*AD29,AC12*AC29,AB12*AB29,AA12*AA29,Z12*Z29,Y12*Y29,X12*X29,W12*W29,V12*V29,U12*U29)/AF29</f>
        <v>0.6836304028988008</v>
      </c>
      <c r="AG12" s="7">
        <v>1.16</v>
      </c>
      <c r="AH12" s="7">
        <v>0</v>
      </c>
      <c r="AI12" s="7">
        <f>SUM(AG12*AG29,AH12*AH29)/AI29</f>
        <v>0.8109404600811907</v>
      </c>
      <c r="AJ12" s="7">
        <f>SUM(U29*U12,V29*V12,W29*W12,X29*X12,Y29*Y12,Z29*Z12,AA29*AA12,AB29*AB12,AC29*AC12,AD29*AD12,AE29*AE12,AI12*AI29)/AJ29</f>
        <v>0.7266320059418386</v>
      </c>
      <c r="AK12" s="29" t="s">
        <v>12</v>
      </c>
      <c r="AL12" s="180" t="s">
        <v>17</v>
      </c>
      <c r="AM12" s="180"/>
      <c r="AN12" s="180"/>
      <c r="AO12" s="180"/>
      <c r="AP12" s="7">
        <v>0</v>
      </c>
      <c r="AQ12" s="7">
        <v>0</v>
      </c>
      <c r="AR12" s="7">
        <v>0</v>
      </c>
      <c r="AS12" s="7">
        <v>1.16</v>
      </c>
      <c r="AT12" s="7">
        <v>1.16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f>SUM(AR12*AR29,AS12*AS29,AT12*AT29,AW12*AW29,BF12*BF29)/BG29</f>
        <v>0.0898185469059921</v>
      </c>
      <c r="BH12" s="29" t="s">
        <v>12</v>
      </c>
      <c r="BI12" s="180" t="s">
        <v>17</v>
      </c>
      <c r="BJ12" s="180"/>
      <c r="BK12" s="180"/>
      <c r="BL12" s="180"/>
      <c r="BM12" s="7">
        <v>1.16</v>
      </c>
      <c r="BN12" s="7"/>
      <c r="BO12" s="7">
        <v>0</v>
      </c>
      <c r="BP12" s="7">
        <v>0</v>
      </c>
      <c r="BQ12" s="7">
        <v>0</v>
      </c>
      <c r="BR12" s="7">
        <f>SUM(BO12*BO29,BP12*BP29,BQ12*BQ29)/BR29</f>
        <v>0</v>
      </c>
      <c r="BS12" s="7">
        <v>0</v>
      </c>
      <c r="BT12" s="7">
        <v>1.16</v>
      </c>
      <c r="BU12" s="7">
        <v>0</v>
      </c>
      <c r="BV12" s="7">
        <v>1.16</v>
      </c>
      <c r="BW12" s="7">
        <v>1.16</v>
      </c>
      <c r="BX12" s="7">
        <f>SUM(BS12*BS29,BT12*BT29,BU12*BU29,BV12*BV29,BW12*BW29)/BX29</f>
        <v>0.6776473814093774</v>
      </c>
      <c r="BY12" s="7">
        <f>SUM(BM12*BM29,BN12*BN29,BR12*BR29,BX12*BX29)/BY29</f>
        <v>0.25303640080747813</v>
      </c>
      <c r="BZ12" s="29" t="s">
        <v>12</v>
      </c>
      <c r="CA12" s="180" t="s">
        <v>17</v>
      </c>
      <c r="CB12" s="180"/>
      <c r="CC12" s="180"/>
      <c r="CD12" s="180"/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29" t="s">
        <v>12</v>
      </c>
      <c r="CP12" s="180" t="s">
        <v>17</v>
      </c>
      <c r="CQ12" s="180"/>
      <c r="CR12" s="180"/>
      <c r="CS12" s="180"/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29" t="s">
        <v>12</v>
      </c>
      <c r="DH12" s="180" t="s">
        <v>17</v>
      </c>
      <c r="DI12" s="180"/>
      <c r="DJ12" s="180"/>
      <c r="DK12" s="180"/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1.16</v>
      </c>
      <c r="DU12" s="7">
        <v>0</v>
      </c>
      <c r="DV12" s="7">
        <f>SUM(DU12*DU29,DT12*DT29)/DV29</f>
        <v>0.417482605945604</v>
      </c>
      <c r="DW12" s="7">
        <f>SUM(DS12*DS29,DV12*DV29)/DW29</f>
        <v>0.1119850695622667</v>
      </c>
      <c r="DX12" s="29" t="s">
        <v>12</v>
      </c>
      <c r="DY12" s="180" t="s">
        <v>17</v>
      </c>
      <c r="DZ12" s="180"/>
      <c r="EA12" s="180"/>
      <c r="EB12" s="180"/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29" t="s">
        <v>12</v>
      </c>
      <c r="EQ12" s="180" t="s">
        <v>17</v>
      </c>
      <c r="ER12" s="180"/>
      <c r="ES12" s="180"/>
      <c r="ET12" s="180"/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1.16</v>
      </c>
      <c r="FE12" s="7">
        <v>1.16</v>
      </c>
      <c r="FF12" s="7">
        <f>SUM(FE12*FE29,FD12*FD29,FC12*FC29,FB12*FB29)/FF29</f>
        <v>0.33252620437706987</v>
      </c>
      <c r="FG12" s="7">
        <v>0</v>
      </c>
      <c r="FH12" s="7">
        <v>0</v>
      </c>
      <c r="FI12" s="7">
        <f>SUM(FA12*FA29,FF12*FF29,FH12*FH29,FG12*FG29)/FI29</f>
        <v>0.16905969553368394</v>
      </c>
      <c r="FJ12" s="40">
        <f>SUM(FI12*FI29,EO12*EO29,DW12*DW29,DF12*DF29,CN12*CN29,BY12*BY29,BG12*BG29,AJ12*AJ29,O12*O29)/FJ29</f>
        <v>0.1521511170979693</v>
      </c>
    </row>
    <row r="13" spans="1:166" ht="12.75" customHeight="1">
      <c r="A13" s="29" t="s">
        <v>18</v>
      </c>
      <c r="B13" s="180" t="s">
        <v>19</v>
      </c>
      <c r="C13" s="180"/>
      <c r="D13" s="180"/>
      <c r="E13" s="180"/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2">
        <v>1</v>
      </c>
      <c r="P13" s="29" t="s">
        <v>18</v>
      </c>
      <c r="Q13" s="180" t="s">
        <v>19</v>
      </c>
      <c r="R13" s="180"/>
      <c r="S13" s="180"/>
      <c r="T13" s="180"/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f>SUM(U29*U13,V29*V13,W29*W13,X29*X13,Y29*Y13,Z29*Z13,AA29*AA13,AB29*AB13,AC29*AC13,AD29*AD13,AE29*AE13,AI13*AI29)/AJ29</f>
        <v>1</v>
      </c>
      <c r="AK13" s="29" t="s">
        <v>18</v>
      </c>
      <c r="AL13" s="180" t="s">
        <v>19</v>
      </c>
      <c r="AM13" s="180"/>
      <c r="AN13" s="180"/>
      <c r="AO13" s="180"/>
      <c r="AP13" s="7">
        <v>1</v>
      </c>
      <c r="AQ13" s="7">
        <v>1</v>
      </c>
      <c r="AR13" s="7">
        <v>1</v>
      </c>
      <c r="AS13" s="7">
        <v>1</v>
      </c>
      <c r="AT13" s="8">
        <v>0</v>
      </c>
      <c r="AU13" s="7">
        <v>1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  <c r="BD13" s="7">
        <v>1</v>
      </c>
      <c r="BE13" s="7">
        <v>1</v>
      </c>
      <c r="BF13" s="7">
        <v>1</v>
      </c>
      <c r="BG13" s="7">
        <f>SUM(AR13*AR29,AS13*AS29,AT13*AT29,AW13*AW29,BF13*BF29)/BG29</f>
        <v>0.9544040943262239</v>
      </c>
      <c r="BH13" s="29" t="s">
        <v>18</v>
      </c>
      <c r="BI13" s="180" t="s">
        <v>19</v>
      </c>
      <c r="BJ13" s="180"/>
      <c r="BK13" s="180"/>
      <c r="BL13" s="180"/>
      <c r="BM13" s="7">
        <v>1</v>
      </c>
      <c r="BN13" s="7"/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7">
        <v>1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29" t="s">
        <v>18</v>
      </c>
      <c r="CA13" s="180" t="s">
        <v>19</v>
      </c>
      <c r="CB13" s="180"/>
      <c r="CC13" s="180"/>
      <c r="CD13" s="180"/>
      <c r="CE13" s="7">
        <v>1</v>
      </c>
      <c r="CF13" s="7">
        <v>1</v>
      </c>
      <c r="CG13" s="7">
        <v>1</v>
      </c>
      <c r="CH13" s="7">
        <v>1</v>
      </c>
      <c r="CI13" s="7">
        <v>1</v>
      </c>
      <c r="CJ13" s="7">
        <v>1</v>
      </c>
      <c r="CK13" s="7">
        <v>1</v>
      </c>
      <c r="CL13" s="7">
        <v>1</v>
      </c>
      <c r="CM13" s="7">
        <v>1</v>
      </c>
      <c r="CN13" s="7">
        <v>1</v>
      </c>
      <c r="CO13" s="29" t="s">
        <v>18</v>
      </c>
      <c r="CP13" s="180" t="s">
        <v>19</v>
      </c>
      <c r="CQ13" s="180"/>
      <c r="CR13" s="180"/>
      <c r="CS13" s="180"/>
      <c r="CT13" s="7">
        <v>1</v>
      </c>
      <c r="CU13" s="7">
        <v>1</v>
      </c>
      <c r="CV13" s="7">
        <v>1</v>
      </c>
      <c r="CW13" s="7">
        <v>1</v>
      </c>
      <c r="CX13" s="7">
        <v>1</v>
      </c>
      <c r="CY13" s="7">
        <v>1</v>
      </c>
      <c r="CZ13" s="7">
        <v>1</v>
      </c>
      <c r="DA13" s="7">
        <v>1</v>
      </c>
      <c r="DB13" s="7">
        <v>1</v>
      </c>
      <c r="DC13" s="7">
        <v>1</v>
      </c>
      <c r="DD13" s="7">
        <v>1</v>
      </c>
      <c r="DE13" s="7">
        <v>1</v>
      </c>
      <c r="DF13" s="7">
        <v>1</v>
      </c>
      <c r="DG13" s="29" t="s">
        <v>18</v>
      </c>
      <c r="DH13" s="180" t="s">
        <v>19</v>
      </c>
      <c r="DI13" s="180"/>
      <c r="DJ13" s="180"/>
      <c r="DK13" s="180"/>
      <c r="DL13" s="7">
        <v>1</v>
      </c>
      <c r="DM13" s="7">
        <v>1</v>
      </c>
      <c r="DN13" s="7">
        <v>1</v>
      </c>
      <c r="DO13" s="7">
        <v>1</v>
      </c>
      <c r="DP13" s="7">
        <v>1</v>
      </c>
      <c r="DQ13" s="7">
        <v>1</v>
      </c>
      <c r="DR13" s="7">
        <v>1</v>
      </c>
      <c r="DS13" s="7">
        <v>1</v>
      </c>
      <c r="DT13" s="7">
        <v>1</v>
      </c>
      <c r="DU13" s="7">
        <v>1</v>
      </c>
      <c r="DV13" s="7">
        <v>1</v>
      </c>
      <c r="DW13" s="7">
        <v>1</v>
      </c>
      <c r="DX13" s="29" t="s">
        <v>18</v>
      </c>
      <c r="DY13" s="180" t="s">
        <v>19</v>
      </c>
      <c r="DZ13" s="180"/>
      <c r="EA13" s="180"/>
      <c r="EB13" s="180"/>
      <c r="EC13" s="7">
        <v>1</v>
      </c>
      <c r="ED13" s="7">
        <v>1</v>
      </c>
      <c r="EE13" s="7">
        <v>1</v>
      </c>
      <c r="EF13" s="7">
        <v>1</v>
      </c>
      <c r="EG13" s="7">
        <v>1</v>
      </c>
      <c r="EH13" s="7">
        <v>1</v>
      </c>
      <c r="EI13" s="7">
        <v>1</v>
      </c>
      <c r="EJ13" s="7">
        <v>1</v>
      </c>
      <c r="EK13" s="7">
        <v>1</v>
      </c>
      <c r="EL13" s="7">
        <v>1</v>
      </c>
      <c r="EM13" s="7">
        <v>1</v>
      </c>
      <c r="EN13" s="7">
        <v>1</v>
      </c>
      <c r="EO13" s="7">
        <v>1</v>
      </c>
      <c r="EP13" s="29" t="s">
        <v>18</v>
      </c>
      <c r="EQ13" s="180" t="s">
        <v>19</v>
      </c>
      <c r="ER13" s="180"/>
      <c r="ES13" s="180"/>
      <c r="ET13" s="180"/>
      <c r="EU13" s="7">
        <v>1</v>
      </c>
      <c r="EV13" s="7">
        <v>1</v>
      </c>
      <c r="EW13" s="7">
        <v>1</v>
      </c>
      <c r="EX13" s="7">
        <v>1</v>
      </c>
      <c r="EY13" s="7">
        <v>1</v>
      </c>
      <c r="EZ13" s="7">
        <v>1</v>
      </c>
      <c r="FA13" s="7">
        <v>1</v>
      </c>
      <c r="FB13" s="7">
        <v>0.8</v>
      </c>
      <c r="FC13" s="7">
        <v>1</v>
      </c>
      <c r="FD13" s="7">
        <v>1</v>
      </c>
      <c r="FE13" s="7">
        <v>1</v>
      </c>
      <c r="FF13" s="7">
        <f>SUM(FE13*FE29,FD13*FD29,FC13*FC29,FB13*FB29)/FF29</f>
        <v>0.9276929905425244</v>
      </c>
      <c r="FG13" s="7">
        <v>1</v>
      </c>
      <c r="FH13" s="7">
        <v>1</v>
      </c>
      <c r="FI13" s="7">
        <f>SUM(FA13*FA29,FF13*FF29,FH13*FH29,FG13*FG29)/FI29</f>
        <v>0.9632383828915618</v>
      </c>
      <c r="FJ13" s="40">
        <f>SUM(FI13*FI29,EO13*EO29,DW13*DW29,DF13*DF29,CN13*CN29,BY13*BY29,BG13*BG29,AJ13*AJ29,O13*O29)/FJ29</f>
        <v>0.9833095825424556</v>
      </c>
    </row>
    <row r="14" spans="1:166" ht="12.75" customHeight="1">
      <c r="A14" s="29" t="s">
        <v>13</v>
      </c>
      <c r="B14" s="181" t="s">
        <v>1</v>
      </c>
      <c r="C14" s="181"/>
      <c r="D14" s="181"/>
      <c r="E14" s="181"/>
      <c r="F14" s="7">
        <v>0.11</v>
      </c>
      <c r="G14" s="7">
        <v>0.11</v>
      </c>
      <c r="H14" s="7">
        <v>0.11</v>
      </c>
      <c r="I14" s="7">
        <v>0.11</v>
      </c>
      <c r="J14" s="7">
        <v>0.11</v>
      </c>
      <c r="K14" s="7">
        <v>0.11</v>
      </c>
      <c r="L14" s="7">
        <v>0.11</v>
      </c>
      <c r="M14" s="7">
        <v>0.11</v>
      </c>
      <c r="N14" s="7">
        <v>0.11</v>
      </c>
      <c r="O14" s="2">
        <f>SUM(F14*F29,H29*H14,G14*G29,I14*I29,J14*J29,K14*K29,L14*L29,M14*M29,N14*N29)/O29</f>
        <v>0.10999999999999999</v>
      </c>
      <c r="P14" s="29" t="s">
        <v>13</v>
      </c>
      <c r="Q14" s="181" t="s">
        <v>1</v>
      </c>
      <c r="R14" s="181"/>
      <c r="S14" s="181"/>
      <c r="T14" s="181"/>
      <c r="U14" s="7">
        <v>0.11</v>
      </c>
      <c r="V14" s="7">
        <v>0.11</v>
      </c>
      <c r="W14" s="7">
        <v>0.11</v>
      </c>
      <c r="X14" s="7">
        <v>0.11</v>
      </c>
      <c r="Y14" s="7">
        <v>0.11</v>
      </c>
      <c r="Z14" s="7">
        <v>0.11</v>
      </c>
      <c r="AA14" s="7">
        <v>0.11</v>
      </c>
      <c r="AB14" s="7">
        <v>0.11</v>
      </c>
      <c r="AC14" s="7">
        <v>0.11</v>
      </c>
      <c r="AD14" s="7">
        <v>0.11</v>
      </c>
      <c r="AE14" s="7">
        <v>0.11</v>
      </c>
      <c r="AF14" s="7">
        <v>0.11</v>
      </c>
      <c r="AG14" s="7">
        <v>0</v>
      </c>
      <c r="AH14" s="7">
        <v>0.11</v>
      </c>
      <c r="AI14" s="7">
        <f>SUM(AG14*AG29,AH14*AH29)/AI29</f>
        <v>0.033100473612990525</v>
      </c>
      <c r="AJ14" s="7">
        <f>SUM(U29*U14,V29*V14,W29*W14,X29*X14,Y29*Y14,Z29*Z14,AA29*AA14,AB29*AB14,AC29*AC14,AD29*AD14,AE29*AE14,AI14*AI29)/AJ29</f>
        <v>0.08402559561218077</v>
      </c>
      <c r="AK14" s="29" t="s">
        <v>13</v>
      </c>
      <c r="AL14" s="181" t="s">
        <v>1</v>
      </c>
      <c r="AM14" s="181"/>
      <c r="AN14" s="181"/>
      <c r="AO14" s="181"/>
      <c r="AP14" s="7">
        <v>0.11</v>
      </c>
      <c r="AQ14" s="7">
        <v>0.11</v>
      </c>
      <c r="AR14" s="7">
        <v>0.11</v>
      </c>
      <c r="AS14" s="7">
        <v>0</v>
      </c>
      <c r="AT14" s="7">
        <v>0.11</v>
      </c>
      <c r="AU14" s="7">
        <v>0.11</v>
      </c>
      <c r="AV14" s="7">
        <v>0.11</v>
      </c>
      <c r="AW14" s="7">
        <v>0.11</v>
      </c>
      <c r="AX14" s="7">
        <v>0.11</v>
      </c>
      <c r="AY14" s="7">
        <v>0.11</v>
      </c>
      <c r="AZ14" s="7">
        <v>0.11</v>
      </c>
      <c r="BA14" s="7">
        <v>0.11</v>
      </c>
      <c r="BB14" s="7">
        <v>0.11</v>
      </c>
      <c r="BC14" s="7">
        <v>0.11</v>
      </c>
      <c r="BD14" s="7">
        <v>0.11</v>
      </c>
      <c r="BE14" s="7">
        <v>0.11</v>
      </c>
      <c r="BF14" s="7">
        <v>0.11</v>
      </c>
      <c r="BG14" s="7">
        <f>SUM(AR14*AR29,AS14*AS29,AT14*AT29,AW14*AW29,BF14*BF29)/BG29</f>
        <v>0.10649827362440924</v>
      </c>
      <c r="BH14" s="29" t="s">
        <v>13</v>
      </c>
      <c r="BI14" s="181" t="s">
        <v>1</v>
      </c>
      <c r="BJ14" s="181"/>
      <c r="BK14" s="181"/>
      <c r="BL14" s="181"/>
      <c r="BM14" s="7">
        <v>0</v>
      </c>
      <c r="BN14" s="7"/>
      <c r="BO14" s="7">
        <v>0.11</v>
      </c>
      <c r="BP14" s="7">
        <v>0.11</v>
      </c>
      <c r="BQ14" s="7">
        <v>0.11</v>
      </c>
      <c r="BR14" s="7">
        <f>SUM(BO14*BO29,BP14*BP29,BQ14*BQ29)/BR29</f>
        <v>0.10999999999999999</v>
      </c>
      <c r="BS14" s="7">
        <v>0.11</v>
      </c>
      <c r="BT14" s="7">
        <v>0</v>
      </c>
      <c r="BU14" s="7">
        <v>0.11</v>
      </c>
      <c r="BV14" s="7">
        <v>0</v>
      </c>
      <c r="BW14" s="7">
        <v>0.11</v>
      </c>
      <c r="BX14" s="7">
        <f>SUM(BS14*BS29,BT14*BT29,BU14*BU29,BV14*BV29,BW14*BW29)/BX29</f>
        <v>0.06134905401700026</v>
      </c>
      <c r="BY14" s="7">
        <f>SUM(BM14*BM29,BN14*BN29,BR14*BR29,BX14*BX29)/BY29</f>
        <v>0.0896648579841333</v>
      </c>
      <c r="BZ14" s="29" t="s">
        <v>13</v>
      </c>
      <c r="CA14" s="181" t="s">
        <v>1</v>
      </c>
      <c r="CB14" s="181"/>
      <c r="CC14" s="181"/>
      <c r="CD14" s="181"/>
      <c r="CE14" s="7">
        <v>0.11</v>
      </c>
      <c r="CF14" s="7">
        <v>0.11</v>
      </c>
      <c r="CG14" s="7">
        <v>0.11</v>
      </c>
      <c r="CH14" s="7">
        <v>0.11</v>
      </c>
      <c r="CI14" s="7">
        <v>0.11</v>
      </c>
      <c r="CJ14" s="7">
        <v>0.11</v>
      </c>
      <c r="CK14" s="7">
        <v>0.11</v>
      </c>
      <c r="CL14" s="7">
        <v>0.11</v>
      </c>
      <c r="CM14" s="7">
        <v>0.11</v>
      </c>
      <c r="CN14" s="7">
        <v>0.11</v>
      </c>
      <c r="CO14" s="29" t="s">
        <v>13</v>
      </c>
      <c r="CP14" s="181" t="s">
        <v>1</v>
      </c>
      <c r="CQ14" s="181"/>
      <c r="CR14" s="181"/>
      <c r="CS14" s="181"/>
      <c r="CT14" s="7">
        <v>0.11</v>
      </c>
      <c r="CU14" s="7">
        <v>0.11</v>
      </c>
      <c r="CV14" s="7">
        <v>0.11</v>
      </c>
      <c r="CW14" s="7">
        <v>0.11</v>
      </c>
      <c r="CX14" s="7">
        <v>0.11</v>
      </c>
      <c r="CY14" s="7">
        <v>0.11</v>
      </c>
      <c r="CZ14" s="7">
        <v>0.11</v>
      </c>
      <c r="DA14" s="7">
        <v>0.11</v>
      </c>
      <c r="DB14" s="7">
        <v>0.11</v>
      </c>
      <c r="DC14" s="7">
        <v>0.11</v>
      </c>
      <c r="DD14" s="7">
        <v>0.11</v>
      </c>
      <c r="DE14" s="7">
        <v>0.11</v>
      </c>
      <c r="DF14" s="7">
        <v>0.11</v>
      </c>
      <c r="DG14" s="29" t="s">
        <v>13</v>
      </c>
      <c r="DH14" s="181" t="s">
        <v>1</v>
      </c>
      <c r="DI14" s="181"/>
      <c r="DJ14" s="181"/>
      <c r="DK14" s="181"/>
      <c r="DL14" s="7">
        <v>0.11</v>
      </c>
      <c r="DM14" s="7">
        <v>0.11</v>
      </c>
      <c r="DN14" s="7">
        <v>0.11</v>
      </c>
      <c r="DO14" s="7">
        <v>0.11</v>
      </c>
      <c r="DP14" s="7">
        <v>0.11</v>
      </c>
      <c r="DQ14" s="7">
        <v>0.11</v>
      </c>
      <c r="DR14" s="7">
        <v>0.11</v>
      </c>
      <c r="DS14" s="7">
        <v>0.11</v>
      </c>
      <c r="DT14" s="7">
        <v>0.11</v>
      </c>
      <c r="DU14" s="7">
        <v>0.11</v>
      </c>
      <c r="DV14" s="7">
        <v>0.11</v>
      </c>
      <c r="DW14" s="7">
        <v>0.11</v>
      </c>
      <c r="DX14" s="29" t="s">
        <v>13</v>
      </c>
      <c r="DY14" s="181" t="s">
        <v>1</v>
      </c>
      <c r="DZ14" s="181"/>
      <c r="EA14" s="181"/>
      <c r="EB14" s="181"/>
      <c r="EC14" s="7">
        <v>0.11</v>
      </c>
      <c r="ED14" s="7">
        <v>0.11</v>
      </c>
      <c r="EE14" s="7">
        <v>0.11</v>
      </c>
      <c r="EF14" s="7">
        <v>0.11</v>
      </c>
      <c r="EG14" s="7">
        <v>0.11</v>
      </c>
      <c r="EH14" s="7">
        <v>0.11</v>
      </c>
      <c r="EI14" s="7">
        <v>0.11</v>
      </c>
      <c r="EJ14" s="7">
        <v>0.11</v>
      </c>
      <c r="EK14" s="7">
        <v>0.11</v>
      </c>
      <c r="EL14" s="7">
        <v>0.11</v>
      </c>
      <c r="EM14" s="7">
        <v>0.11</v>
      </c>
      <c r="EN14" s="7">
        <v>0.11</v>
      </c>
      <c r="EO14" s="7">
        <v>0.11</v>
      </c>
      <c r="EP14" s="29" t="s">
        <v>13</v>
      </c>
      <c r="EQ14" s="181" t="s">
        <v>1</v>
      </c>
      <c r="ER14" s="181"/>
      <c r="ES14" s="181"/>
      <c r="ET14" s="181"/>
      <c r="EU14" s="7">
        <v>0.11</v>
      </c>
      <c r="EV14" s="7">
        <v>0.11</v>
      </c>
      <c r="EW14" s="7">
        <v>0.11</v>
      </c>
      <c r="EX14" s="7">
        <v>0.11</v>
      </c>
      <c r="EY14" s="7">
        <v>0.11</v>
      </c>
      <c r="EZ14" s="7">
        <v>0.11</v>
      </c>
      <c r="FA14" s="7">
        <v>0.11</v>
      </c>
      <c r="FB14" s="7">
        <v>0.09</v>
      </c>
      <c r="FC14" s="7">
        <v>0.11</v>
      </c>
      <c r="FD14" s="7">
        <v>0</v>
      </c>
      <c r="FE14" s="7">
        <v>0</v>
      </c>
      <c r="FF14" s="7">
        <f>SUM(FE14*FE29,FD14*FD29,FC14*FC29,FB14*FB29)/FF29</f>
        <v>0.07123664174263375</v>
      </c>
      <c r="FG14" s="7">
        <v>0.1</v>
      </c>
      <c r="FH14" s="7">
        <v>0.11</v>
      </c>
      <c r="FI14" s="7">
        <f>SUM(FA14*FA29,FF14*FF29,FH14*FH29,FG14*FG29)/FI29</f>
        <v>0.08818049263135966</v>
      </c>
      <c r="FJ14" s="40">
        <f>SUM(FI14*FI29,EO14*EO29,DW14*DW29,DF14*DF29,CN14*CN29,BY14*BY29,BG14*BG29,AJ14*AJ29,O14*O29)/FJ29</f>
        <v>0.09956905524973558</v>
      </c>
    </row>
    <row r="15" spans="1:166" ht="12.75" customHeight="1">
      <c r="A15" s="28">
        <v>2</v>
      </c>
      <c r="B15" s="172" t="s">
        <v>2</v>
      </c>
      <c r="C15" s="172"/>
      <c r="D15" s="172"/>
      <c r="E15" s="172"/>
      <c r="F15" s="2">
        <v>0.69</v>
      </c>
      <c r="G15" s="2">
        <v>0.69</v>
      </c>
      <c r="H15" s="2">
        <v>0</v>
      </c>
      <c r="I15" s="2">
        <v>0.69</v>
      </c>
      <c r="J15" s="2">
        <v>0.69</v>
      </c>
      <c r="K15" s="2">
        <v>0.8</v>
      </c>
      <c r="L15" s="2">
        <v>0.8</v>
      </c>
      <c r="M15" s="2">
        <v>0.8</v>
      </c>
      <c r="N15" s="2">
        <v>0.8</v>
      </c>
      <c r="O15" s="2">
        <f>SUM(F15*F29,H29*H15,G15*G29,I15*I29,J15*J29,K15*K29,L15*L29,M15*M29,N15*N29)/O29</f>
        <v>0.662765173327191</v>
      </c>
      <c r="P15" s="28">
        <v>2</v>
      </c>
      <c r="Q15" s="172" t="s">
        <v>2</v>
      </c>
      <c r="R15" s="172"/>
      <c r="S15" s="172"/>
      <c r="T15" s="172"/>
      <c r="U15" s="2">
        <v>0.8</v>
      </c>
      <c r="V15" s="2">
        <v>0.8</v>
      </c>
      <c r="W15" s="2">
        <v>0.8</v>
      </c>
      <c r="X15" s="2">
        <v>0.8</v>
      </c>
      <c r="Y15" s="2">
        <v>0.8</v>
      </c>
      <c r="Z15" s="2">
        <v>0.8</v>
      </c>
      <c r="AA15" s="2">
        <v>0.8</v>
      </c>
      <c r="AB15" s="2">
        <v>0.8</v>
      </c>
      <c r="AC15" s="2">
        <v>0.8</v>
      </c>
      <c r="AD15" s="2">
        <v>0.8</v>
      </c>
      <c r="AE15" s="2">
        <v>0.8</v>
      </c>
      <c r="AF15" s="2">
        <v>0.8</v>
      </c>
      <c r="AG15" s="2">
        <v>0.8</v>
      </c>
      <c r="AH15" s="2">
        <v>0.69</v>
      </c>
      <c r="AI15" s="2">
        <f>SUM(AG15*AG29,AH15*AH29)/AI29</f>
        <v>0.7668995263870094</v>
      </c>
      <c r="AJ15" s="15">
        <f>SUM(U29*U15,V29*V15,W29*W15,X29*X15,Y29*Y15,Z29*Z15,AA29*AA15,AB29*AB15,AC29*AC15,AD29*AD15,AE29*AE15,AI15*AI29)/AJ29</f>
        <v>0.7888196309204137</v>
      </c>
      <c r="AK15" s="28">
        <v>2</v>
      </c>
      <c r="AL15" s="172" t="s">
        <v>2</v>
      </c>
      <c r="AM15" s="172"/>
      <c r="AN15" s="172"/>
      <c r="AO15" s="172"/>
      <c r="AP15" s="2">
        <v>0.8</v>
      </c>
      <c r="AQ15" s="2">
        <v>0.8</v>
      </c>
      <c r="AR15" s="2">
        <v>0.8</v>
      </c>
      <c r="AS15" s="2">
        <v>0.8</v>
      </c>
      <c r="AT15" s="2">
        <v>0.85</v>
      </c>
      <c r="AU15" s="2">
        <v>0.69</v>
      </c>
      <c r="AV15" s="2">
        <v>0.8</v>
      </c>
      <c r="AW15" s="2">
        <f>SUM(AU15*AU29,AV29*AV15)/AW29</f>
        <v>0.749512319024638</v>
      </c>
      <c r="AX15" s="2">
        <v>0.8</v>
      </c>
      <c r="AY15" s="2">
        <v>0.8</v>
      </c>
      <c r="AZ15" s="2">
        <v>0.8</v>
      </c>
      <c r="BA15" s="2">
        <v>0.8</v>
      </c>
      <c r="BB15" s="2">
        <v>0.8</v>
      </c>
      <c r="BC15" s="2">
        <v>0.8</v>
      </c>
      <c r="BD15" s="2">
        <v>0.8</v>
      </c>
      <c r="BE15" s="2">
        <v>0.8</v>
      </c>
      <c r="BF15" s="2">
        <v>0.8</v>
      </c>
      <c r="BG15" s="15">
        <f>SUM(AR15*AR29,AS15*AS29,AT15*AT29,AW15*AW29,BF15*BF29)/BG29</f>
        <v>0.7974123956216177</v>
      </c>
      <c r="BH15" s="28">
        <v>2</v>
      </c>
      <c r="BI15" s="172" t="s">
        <v>2</v>
      </c>
      <c r="BJ15" s="172"/>
      <c r="BK15" s="172"/>
      <c r="BL15" s="172"/>
      <c r="BM15" s="2">
        <v>0.8</v>
      </c>
      <c r="BN15" s="2"/>
      <c r="BO15" s="2">
        <v>0.8</v>
      </c>
      <c r="BP15" s="2">
        <v>0.69</v>
      </c>
      <c r="BQ15" s="2">
        <v>0.8</v>
      </c>
      <c r="BR15" s="15">
        <f>SUM(BO15*BO29,BP15*BP29,BQ15*BQ29)/BR29</f>
        <v>0.7751786737560004</v>
      </c>
      <c r="BS15" s="2">
        <v>0.5</v>
      </c>
      <c r="BT15" s="2">
        <v>0.8</v>
      </c>
      <c r="BU15" s="2">
        <v>0.8</v>
      </c>
      <c r="BV15" s="2">
        <v>0.8</v>
      </c>
      <c r="BW15" s="2">
        <v>0.8</v>
      </c>
      <c r="BX15" s="15">
        <f>SUM(BS15*BS29,BT15*BT29,BU15*BU29,BV15*BV29,BW15*BW29)/BX29</f>
        <v>0.7314367973676994</v>
      </c>
      <c r="BY15" s="15">
        <f>SUM(BM15*BM29,BN15*BN29,BR15*BR29,BX15*BX29)/BY29</f>
        <v>0.7669374011546423</v>
      </c>
      <c r="BZ15" s="28">
        <v>2</v>
      </c>
      <c r="CA15" s="172" t="s">
        <v>2</v>
      </c>
      <c r="CB15" s="172"/>
      <c r="CC15" s="172"/>
      <c r="CD15" s="172"/>
      <c r="CE15" s="2">
        <v>0</v>
      </c>
      <c r="CF15" s="2">
        <v>0.8</v>
      </c>
      <c r="CG15" s="2">
        <v>0</v>
      </c>
      <c r="CH15" s="2">
        <v>0.69</v>
      </c>
      <c r="CI15" s="2">
        <v>0.8</v>
      </c>
      <c r="CJ15" s="2">
        <v>0</v>
      </c>
      <c r="CK15" s="2">
        <v>0.8</v>
      </c>
      <c r="CL15" s="2">
        <v>0.8</v>
      </c>
      <c r="CM15" s="15">
        <f>SUM(CH15*CH29,CI15*CI29,CJ15*CJ29,CK15*CK29,CL15*CL29)/CM29</f>
        <v>0.6387747348424886</v>
      </c>
      <c r="CN15" s="15">
        <f>SUM(CE15*CE29,CF15*CF29,CG15*CG29,CM15*CM29)/CN29</f>
        <v>0.6069379165205191</v>
      </c>
      <c r="CO15" s="28">
        <v>2</v>
      </c>
      <c r="CP15" s="172" t="s">
        <v>2</v>
      </c>
      <c r="CQ15" s="172"/>
      <c r="CR15" s="172"/>
      <c r="CS15" s="172"/>
      <c r="CT15" s="2">
        <v>0.8</v>
      </c>
      <c r="CU15" s="2">
        <v>0.8</v>
      </c>
      <c r="CV15" s="2">
        <v>0.69</v>
      </c>
      <c r="CW15" s="2">
        <v>0.69</v>
      </c>
      <c r="CX15" s="2">
        <v>0.69</v>
      </c>
      <c r="CY15" s="2">
        <v>0</v>
      </c>
      <c r="CZ15" s="2">
        <v>0.69</v>
      </c>
      <c r="DA15" s="2">
        <v>0.69</v>
      </c>
      <c r="DB15" s="2">
        <v>0.69</v>
      </c>
      <c r="DC15" s="2">
        <v>0.69</v>
      </c>
      <c r="DD15" s="2">
        <v>0.69</v>
      </c>
      <c r="DE15" s="2">
        <v>0.69</v>
      </c>
      <c r="DF15" s="2">
        <f>SUM(CT15*CT29,CU15*CU29,CV15*CV29,CW15*CW29,CX15*CX29,CY15*CY29,CZ15*CZ29,DA15*DA29,DB15*DB29,DC15*DC29,DD15*DD29,DE15*DE29)/DF29</f>
        <v>0.7095993551468833</v>
      </c>
      <c r="DG15" s="28">
        <v>2</v>
      </c>
      <c r="DH15" s="172" t="s">
        <v>2</v>
      </c>
      <c r="DI15" s="172"/>
      <c r="DJ15" s="172"/>
      <c r="DK15" s="172"/>
      <c r="DL15" s="2">
        <v>0.69</v>
      </c>
      <c r="DM15" s="2">
        <v>0.8</v>
      </c>
      <c r="DN15" s="2">
        <v>0.69</v>
      </c>
      <c r="DO15" s="2">
        <v>0</v>
      </c>
      <c r="DP15" s="2">
        <v>0.69</v>
      </c>
      <c r="DQ15" s="2">
        <v>0.69</v>
      </c>
      <c r="DR15" s="2">
        <v>0.69</v>
      </c>
      <c r="DS15" s="2">
        <f>SUM(DL15*DL29,DM15*DM29,DN15*DN29,DO15*DO29,DP15*DP29,DQ15*DQ29,DR15*DR29)/DS29</f>
        <v>0.6722826338975192</v>
      </c>
      <c r="DT15" s="2">
        <v>0.8</v>
      </c>
      <c r="DU15" s="2">
        <v>0.8</v>
      </c>
      <c r="DV15" s="2">
        <v>0.8</v>
      </c>
      <c r="DW15" s="15">
        <f>SUM(DS15*DS29,DV15*DV29)/DW29</f>
        <v>0.7065413980318969</v>
      </c>
      <c r="DX15" s="28">
        <v>2</v>
      </c>
      <c r="DY15" s="172" t="s">
        <v>2</v>
      </c>
      <c r="DZ15" s="172"/>
      <c r="EA15" s="172"/>
      <c r="EB15" s="172"/>
      <c r="EC15" s="2">
        <v>0.8</v>
      </c>
      <c r="ED15" s="2">
        <v>0.8</v>
      </c>
      <c r="EE15" s="2">
        <v>0.8</v>
      </c>
      <c r="EF15" s="2">
        <v>0.8</v>
      </c>
      <c r="EG15" s="2">
        <v>0.8</v>
      </c>
      <c r="EH15" s="2">
        <v>0.8</v>
      </c>
      <c r="EI15" s="2">
        <v>0.8</v>
      </c>
      <c r="EJ15" s="2">
        <v>0.8</v>
      </c>
      <c r="EK15" s="2">
        <v>0.8</v>
      </c>
      <c r="EL15" s="2">
        <v>0.69</v>
      </c>
      <c r="EM15" s="2">
        <v>0.69</v>
      </c>
      <c r="EN15" s="2">
        <v>0.69</v>
      </c>
      <c r="EO15" s="15">
        <f>SUM(EK15*EK29,EL15*EL29,EM15*EM29,EN15*EN29)/EO29</f>
        <v>0.7883873456790125</v>
      </c>
      <c r="EP15" s="28">
        <v>2</v>
      </c>
      <c r="EQ15" s="172" t="s">
        <v>2</v>
      </c>
      <c r="ER15" s="172"/>
      <c r="ES15" s="172"/>
      <c r="ET15" s="172"/>
      <c r="EU15" s="2">
        <v>0.69</v>
      </c>
      <c r="EV15" s="2">
        <v>0.69</v>
      </c>
      <c r="EW15" s="2">
        <v>0.69</v>
      </c>
      <c r="EX15" s="2">
        <v>0.69</v>
      </c>
      <c r="EY15" s="2">
        <v>0.69</v>
      </c>
      <c r="EZ15" s="2">
        <v>0.69</v>
      </c>
      <c r="FA15" s="2">
        <v>0.69</v>
      </c>
      <c r="FB15" s="2">
        <v>0.8</v>
      </c>
      <c r="FC15" s="2">
        <v>0.8</v>
      </c>
      <c r="FD15" s="2">
        <v>0.8</v>
      </c>
      <c r="FE15" s="2">
        <v>0.8</v>
      </c>
      <c r="FF15" s="2">
        <v>0.8</v>
      </c>
      <c r="FG15" s="2">
        <v>0.8</v>
      </c>
      <c r="FH15" s="2">
        <v>0.8</v>
      </c>
      <c r="FI15" s="15">
        <f>SUM(FA15*FA29,FF15*FF29,FH15*FH29,FG15*FG29)/FI29</f>
        <v>0.784226249370758</v>
      </c>
      <c r="FJ15" s="41">
        <f>SUM(FI15*FI29,EO15*EO29,DW15*DW29,DF15*DF29,CN15*CN29,BY15*BY29,BG15*BG29,AJ15*AJ29,O15*O29)/FJ29</f>
        <v>0.7524809539346491</v>
      </c>
    </row>
    <row r="16" spans="1:166" ht="13.5" customHeight="1">
      <c r="A16" s="28">
        <v>3</v>
      </c>
      <c r="B16" s="172" t="s">
        <v>20</v>
      </c>
      <c r="C16" s="172"/>
      <c r="D16" s="172"/>
      <c r="E16" s="172"/>
      <c r="F16" s="2">
        <v>6.41</v>
      </c>
      <c r="G16" s="2">
        <v>2.17</v>
      </c>
      <c r="H16" s="2">
        <v>0</v>
      </c>
      <c r="I16" s="2">
        <v>2.17</v>
      </c>
      <c r="J16" s="2">
        <v>2.17</v>
      </c>
      <c r="K16" s="2">
        <v>4</v>
      </c>
      <c r="L16" s="2">
        <v>4</v>
      </c>
      <c r="M16" s="2">
        <v>4</v>
      </c>
      <c r="N16" s="2">
        <v>4</v>
      </c>
      <c r="O16" s="2">
        <f>SUM(F16*F29,H29*H16,G16*G29,I16*I29,J16*J29,K16*K29,L16*L29,M16*M29,N16*N29)/O29</f>
        <v>3.1334089600368533</v>
      </c>
      <c r="P16" s="28">
        <v>3</v>
      </c>
      <c r="Q16" s="172" t="s">
        <v>20</v>
      </c>
      <c r="R16" s="172"/>
      <c r="S16" s="172"/>
      <c r="T16" s="172"/>
      <c r="U16" s="2">
        <v>4</v>
      </c>
      <c r="V16" s="2">
        <v>4</v>
      </c>
      <c r="W16" s="2">
        <v>4</v>
      </c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  <c r="AH16" s="2">
        <v>2.17</v>
      </c>
      <c r="AI16" s="2">
        <f>SUM(AG16*AG29,AH16*AH29)/AI29</f>
        <v>3.4493284844384298</v>
      </c>
      <c r="AJ16" s="15">
        <f>SUM(U29*U16,V29*V16,W29*W16,X29*X16,Y29*Y16,Z29*Z16,AA29*AA16,AB29*AB16,AC29*AC16,AD29*AD16,AE29*AE16,AI16*AI29)/AJ29</f>
        <v>3.813999314403245</v>
      </c>
      <c r="AK16" s="28">
        <v>3</v>
      </c>
      <c r="AL16" s="172" t="s">
        <v>20</v>
      </c>
      <c r="AM16" s="172"/>
      <c r="AN16" s="172"/>
      <c r="AO16" s="172"/>
      <c r="AP16" s="2">
        <v>2.3</v>
      </c>
      <c r="AQ16" s="2">
        <v>2.95</v>
      </c>
      <c r="AR16" s="2">
        <f>SUM(AQ29*AQ16,AP16*AP29)/AR29</f>
        <v>2.627703951929743</v>
      </c>
      <c r="AS16" s="2">
        <v>4</v>
      </c>
      <c r="AT16" s="2">
        <v>0</v>
      </c>
      <c r="AU16" s="2">
        <v>2.17</v>
      </c>
      <c r="AV16" s="2">
        <v>2.3</v>
      </c>
      <c r="AW16" s="2">
        <f>SUM(AU16*AU29,AV29*AV16)/AW29</f>
        <v>2.2403327406654814</v>
      </c>
      <c r="AX16" s="2">
        <v>2.3</v>
      </c>
      <c r="AY16" s="2">
        <v>2.3</v>
      </c>
      <c r="AZ16" s="2">
        <v>2.3</v>
      </c>
      <c r="BA16" s="2">
        <v>2.3</v>
      </c>
      <c r="BB16" s="2">
        <v>2.3</v>
      </c>
      <c r="BC16" s="2">
        <v>2.3</v>
      </c>
      <c r="BD16" s="2">
        <v>2.3</v>
      </c>
      <c r="BE16" s="2">
        <v>2.3</v>
      </c>
      <c r="BF16" s="2">
        <v>2.3</v>
      </c>
      <c r="BG16" s="15">
        <f>SUM(AR16*AR29,AS16*AS29,AT16*AT29,AW16*AW29,BF16*BF29)/BG29</f>
        <v>2.3129402257756446</v>
      </c>
      <c r="BH16" s="28">
        <v>3</v>
      </c>
      <c r="BI16" s="172" t="s">
        <v>20</v>
      </c>
      <c r="BJ16" s="172"/>
      <c r="BK16" s="172"/>
      <c r="BL16" s="172"/>
      <c r="BM16" s="2">
        <v>4</v>
      </c>
      <c r="BN16" s="2"/>
      <c r="BO16" s="2">
        <v>4</v>
      </c>
      <c r="BP16" s="2">
        <v>2.17</v>
      </c>
      <c r="BQ16" s="2">
        <v>2.3</v>
      </c>
      <c r="BR16" s="15">
        <f>SUM(BO16*BO29,BP16*BP29,BQ16*BQ29)/BR29</f>
        <v>3.0930299856271892</v>
      </c>
      <c r="BS16" s="2">
        <v>1.52</v>
      </c>
      <c r="BT16" s="2">
        <v>4</v>
      </c>
      <c r="BU16" s="2">
        <v>4</v>
      </c>
      <c r="BV16" s="2">
        <v>4</v>
      </c>
      <c r="BW16" s="2">
        <v>4</v>
      </c>
      <c r="BX16" s="15">
        <f>SUM(BS16*BS29,BT16*BT29,BU16*BU29,BV16*BV29,BW16*BW29)/BX29</f>
        <v>3.433210858239649</v>
      </c>
      <c r="BY16" s="15">
        <f>SUM(BM16*BM29,BN16*BN29,BR16*BR29,BX16*BX29)/BY29</f>
        <v>3.24640514703046</v>
      </c>
      <c r="BZ16" s="28">
        <v>3</v>
      </c>
      <c r="CA16" s="172" t="s">
        <v>20</v>
      </c>
      <c r="CB16" s="172"/>
      <c r="CC16" s="172"/>
      <c r="CD16" s="172"/>
      <c r="CE16" s="2">
        <v>10.59</v>
      </c>
      <c r="CF16" s="2">
        <v>2.3</v>
      </c>
      <c r="CG16" s="2">
        <v>0</v>
      </c>
      <c r="CH16" s="2">
        <v>2.17</v>
      </c>
      <c r="CI16" s="2">
        <v>2.3</v>
      </c>
      <c r="CJ16" s="2">
        <v>0</v>
      </c>
      <c r="CK16" s="2">
        <v>2.3</v>
      </c>
      <c r="CL16" s="2">
        <v>4.16</v>
      </c>
      <c r="CM16" s="15">
        <f>SUM(CH16*CH29,CI16*CI29,CJ16*CJ29,CK16*CK29,CL16*CL29)/CM29</f>
        <v>2.3613698485568047</v>
      </c>
      <c r="CN16" s="15">
        <f>SUM(CE16*CE29,CF16*CF29,CG16*CG29,CM16*CM29)/CN29</f>
        <v>2.65181963443626</v>
      </c>
      <c r="CO16" s="28">
        <v>3</v>
      </c>
      <c r="CP16" s="172" t="s">
        <v>20</v>
      </c>
      <c r="CQ16" s="172"/>
      <c r="CR16" s="172"/>
      <c r="CS16" s="172"/>
      <c r="CT16" s="2">
        <v>2.3</v>
      </c>
      <c r="CU16" s="2">
        <v>2.3</v>
      </c>
      <c r="CV16" s="2">
        <v>2.17</v>
      </c>
      <c r="CW16" s="2">
        <v>2.17</v>
      </c>
      <c r="CX16" s="2">
        <v>0</v>
      </c>
      <c r="CY16" s="2">
        <v>0</v>
      </c>
      <c r="CZ16" s="2">
        <v>2.17</v>
      </c>
      <c r="DA16" s="2">
        <v>0</v>
      </c>
      <c r="DB16" s="2">
        <v>2.17</v>
      </c>
      <c r="DC16" s="2">
        <v>2.17</v>
      </c>
      <c r="DD16" s="2">
        <v>2.17</v>
      </c>
      <c r="DE16" s="2">
        <v>2.17</v>
      </c>
      <c r="DF16" s="2">
        <f>SUM(CT16*CT29,CU16*CU29,CV16*CV29,CW16*CW29,CX16*CX29,CY16*CY29,CZ16*CZ29,DA16*DA29,DB16*DB29,DC16*DC29,DD16*DD29,DE16*DE29)/DF29</f>
        <v>1.927175782182947</v>
      </c>
      <c r="DG16" s="28">
        <v>3</v>
      </c>
      <c r="DH16" s="172" t="s">
        <v>20</v>
      </c>
      <c r="DI16" s="172"/>
      <c r="DJ16" s="172"/>
      <c r="DK16" s="172"/>
      <c r="DL16" s="2">
        <v>2.17</v>
      </c>
      <c r="DM16" s="2">
        <v>2.3</v>
      </c>
      <c r="DN16" s="2">
        <v>0</v>
      </c>
      <c r="DO16" s="2">
        <v>0</v>
      </c>
      <c r="DP16" s="2">
        <v>2.17</v>
      </c>
      <c r="DQ16" s="2">
        <v>2.17</v>
      </c>
      <c r="DR16" s="2">
        <v>2.17</v>
      </c>
      <c r="DS16" s="2">
        <f>SUM(DL16*DL29,DM16*DM29,DN16*DN29,DO16*DO29,DP16*DP29,DQ16*DQ29,DR16*DR29)/DS29</f>
        <v>1.790639925805704</v>
      </c>
      <c r="DT16" s="2">
        <v>4</v>
      </c>
      <c r="DU16" s="2">
        <v>4</v>
      </c>
      <c r="DV16" s="2">
        <v>4</v>
      </c>
      <c r="DW16" s="15">
        <f>SUM(DS16*DS29,DV16*DV29)/DW29</f>
        <v>2.383276213098066</v>
      </c>
      <c r="DX16" s="28">
        <v>3</v>
      </c>
      <c r="DY16" s="172" t="s">
        <v>20</v>
      </c>
      <c r="DZ16" s="172"/>
      <c r="EA16" s="172"/>
      <c r="EB16" s="172"/>
      <c r="EC16" s="2">
        <v>2.3</v>
      </c>
      <c r="ED16" s="2">
        <v>2.3</v>
      </c>
      <c r="EE16" s="2">
        <v>2.3</v>
      </c>
      <c r="EF16" s="2">
        <v>2.3</v>
      </c>
      <c r="EG16" s="2">
        <v>2.3</v>
      </c>
      <c r="EH16" s="2">
        <v>2.3</v>
      </c>
      <c r="EI16" s="2">
        <v>2.3</v>
      </c>
      <c r="EJ16" s="2">
        <v>2.3</v>
      </c>
      <c r="EK16" s="2">
        <v>2.3</v>
      </c>
      <c r="EL16" s="2">
        <v>2.17</v>
      </c>
      <c r="EM16" s="2">
        <v>2.17</v>
      </c>
      <c r="EN16" s="2">
        <v>2.17</v>
      </c>
      <c r="EO16" s="15">
        <f>SUM(EK16*EK29,EL16*EL29,EM16*EM29,EN16*EN29)/EO29</f>
        <v>2.2862759539842874</v>
      </c>
      <c r="EP16" s="28">
        <v>3</v>
      </c>
      <c r="EQ16" s="172" t="s">
        <v>20</v>
      </c>
      <c r="ER16" s="172"/>
      <c r="ES16" s="172"/>
      <c r="ET16" s="172"/>
      <c r="EU16" s="2">
        <v>2.17</v>
      </c>
      <c r="EV16" s="2">
        <v>2.17</v>
      </c>
      <c r="EW16" s="2">
        <v>2.17</v>
      </c>
      <c r="EX16" s="2">
        <v>2.17</v>
      </c>
      <c r="EY16" s="2">
        <v>2.17</v>
      </c>
      <c r="EZ16" s="2">
        <v>2.17</v>
      </c>
      <c r="FA16" s="2">
        <v>2.17</v>
      </c>
      <c r="FB16" s="2">
        <v>4</v>
      </c>
      <c r="FC16" s="2">
        <v>3</v>
      </c>
      <c r="FD16" s="2">
        <v>4</v>
      </c>
      <c r="FE16" s="2">
        <v>4</v>
      </c>
      <c r="FF16" s="15">
        <f>SUM(FE16*FE29,FD16*FD29,FC16*FC29,FB16*FB29)/FF29</f>
        <v>3.6481955683020932</v>
      </c>
      <c r="FG16" s="15">
        <v>4</v>
      </c>
      <c r="FH16" s="2">
        <v>2.3</v>
      </c>
      <c r="FI16" s="15">
        <f>SUM(FA16*FA29,FF16*FF29,FH16*FH29,FG16*FG29)/FI29</f>
        <v>3.325804474995226</v>
      </c>
      <c r="FJ16" s="41">
        <f>SUM(FI16*FI29,EO16*EO29,DW16*DW29,DF16*DF29,CN16*CN29,BY16*BY29,BG16*BG29,AJ16*AJ29,O16*O29)/FJ29</f>
        <v>2.82915298584766</v>
      </c>
    </row>
    <row r="17" spans="1:166" ht="23.25" customHeight="1">
      <c r="A17" s="28">
        <v>4</v>
      </c>
      <c r="B17" s="172" t="s">
        <v>3</v>
      </c>
      <c r="C17" s="172"/>
      <c r="D17" s="172"/>
      <c r="E17" s="172"/>
      <c r="F17" s="2">
        <f aca="true" t="shared" si="11" ref="F17:O17">SUM(F19:F22)</f>
        <v>2.47</v>
      </c>
      <c r="G17" s="2">
        <f t="shared" si="11"/>
        <v>2.47</v>
      </c>
      <c r="H17" s="2">
        <f t="shared" si="11"/>
        <v>2.9200000000000004</v>
      </c>
      <c r="I17" s="2">
        <f t="shared" si="11"/>
        <v>2.9200000000000004</v>
      </c>
      <c r="J17" s="2">
        <f t="shared" si="11"/>
        <v>2.9200000000000004</v>
      </c>
      <c r="K17" s="2">
        <f t="shared" si="11"/>
        <v>3.21</v>
      </c>
      <c r="L17" s="2">
        <f>SUM(L19:L22)</f>
        <v>3.21</v>
      </c>
      <c r="M17" s="2">
        <f>SUM(M19:M22)</f>
        <v>3.21</v>
      </c>
      <c r="N17" s="2">
        <f>SUM(N19:N22)</f>
        <v>3.21</v>
      </c>
      <c r="O17" s="2">
        <f t="shared" si="11"/>
        <v>2.927850973165956</v>
      </c>
      <c r="P17" s="28">
        <v>4</v>
      </c>
      <c r="Q17" s="172" t="s">
        <v>3</v>
      </c>
      <c r="R17" s="172"/>
      <c r="S17" s="172"/>
      <c r="T17" s="172"/>
      <c r="U17" s="2">
        <f aca="true" t="shared" si="12" ref="U17:AE17">SUM(U19:U22)</f>
        <v>3.21</v>
      </c>
      <c r="V17" s="2">
        <f t="shared" si="12"/>
        <v>3.21</v>
      </c>
      <c r="W17" s="2">
        <f t="shared" si="12"/>
        <v>3.21</v>
      </c>
      <c r="X17" s="2">
        <f t="shared" si="12"/>
        <v>3.21</v>
      </c>
      <c r="Y17" s="2">
        <f t="shared" si="12"/>
        <v>3.21</v>
      </c>
      <c r="Z17" s="2">
        <f t="shared" si="12"/>
        <v>3.21</v>
      </c>
      <c r="AA17" s="2">
        <f t="shared" si="12"/>
        <v>3.21</v>
      </c>
      <c r="AB17" s="2">
        <f t="shared" si="12"/>
        <v>3.21</v>
      </c>
      <c r="AC17" s="2">
        <f t="shared" si="12"/>
        <v>3.21</v>
      </c>
      <c r="AD17" s="2">
        <f t="shared" si="12"/>
        <v>3.21</v>
      </c>
      <c r="AE17" s="2">
        <f t="shared" si="12"/>
        <v>3.21</v>
      </c>
      <c r="AF17" s="2">
        <f>SUM(AF19:AF22)</f>
        <v>3.21</v>
      </c>
      <c r="AG17" s="2">
        <f>SUM(AG19:AG22)</f>
        <v>2.7600000000000002</v>
      </c>
      <c r="AH17" s="2">
        <f>SUM(AH19:AH22)</f>
        <v>2.9200000000000004</v>
      </c>
      <c r="AI17" s="2">
        <f>SUM(AI19:AI22)</f>
        <v>2.808146143437077</v>
      </c>
      <c r="AJ17" s="2">
        <f>SUM(AJ19:AJ22)</f>
        <v>3.0742655544763755</v>
      </c>
      <c r="AK17" s="28">
        <v>4</v>
      </c>
      <c r="AL17" s="172" t="s">
        <v>3</v>
      </c>
      <c r="AM17" s="172"/>
      <c r="AN17" s="172"/>
      <c r="AO17" s="172"/>
      <c r="AP17" s="2">
        <f>SUM(AP19:AP22)</f>
        <v>3.21</v>
      </c>
      <c r="AQ17" s="2">
        <f>SUM(AQ19:AQ22)</f>
        <v>3.21</v>
      </c>
      <c r="AR17" s="2">
        <f>SUM(AR19:AR22)</f>
        <v>3.21</v>
      </c>
      <c r="AS17" s="2">
        <f aca="true" t="shared" si="13" ref="AS17:AZ17">SUM(AS19:AS22)</f>
        <v>2.47</v>
      </c>
      <c r="AT17" s="2">
        <f t="shared" si="13"/>
        <v>2.9200000000000004</v>
      </c>
      <c r="AU17" s="2">
        <f>SUM(AU19:AU22)</f>
        <v>2.9200000000000004</v>
      </c>
      <c r="AV17" s="2">
        <f>SUM(AV19:AV22)</f>
        <v>3.21</v>
      </c>
      <c r="AW17" s="2">
        <f t="shared" si="13"/>
        <v>3.0768961137922277</v>
      </c>
      <c r="AX17" s="2">
        <f t="shared" si="13"/>
        <v>3.21</v>
      </c>
      <c r="AY17" s="2">
        <f t="shared" si="13"/>
        <v>3.21</v>
      </c>
      <c r="AZ17" s="2">
        <f t="shared" si="13"/>
        <v>3.21</v>
      </c>
      <c r="BA17" s="2">
        <f aca="true" t="shared" si="14" ref="BA17:BG17">SUM(BA19:BA22)</f>
        <v>3.21</v>
      </c>
      <c r="BB17" s="2">
        <f t="shared" si="14"/>
        <v>3.21</v>
      </c>
      <c r="BC17" s="2">
        <f t="shared" si="14"/>
        <v>3.21</v>
      </c>
      <c r="BD17" s="2">
        <f t="shared" si="14"/>
        <v>3.21</v>
      </c>
      <c r="BE17" s="2">
        <f t="shared" si="14"/>
        <v>3.21</v>
      </c>
      <c r="BF17" s="2">
        <f t="shared" si="14"/>
        <v>3.21</v>
      </c>
      <c r="BG17" s="2">
        <f t="shared" si="14"/>
        <v>3.1603878835369885</v>
      </c>
      <c r="BH17" s="28">
        <v>4</v>
      </c>
      <c r="BI17" s="172" t="s">
        <v>3</v>
      </c>
      <c r="BJ17" s="172"/>
      <c r="BK17" s="172"/>
      <c r="BL17" s="172"/>
      <c r="BM17" s="2">
        <f aca="true" t="shared" si="15" ref="BM17:BY17">SUM(BM19:BM22)</f>
        <v>2.7600000000000002</v>
      </c>
      <c r="BN17" s="2"/>
      <c r="BO17" s="2">
        <f>SUM(BO19:BO22)</f>
        <v>4.7</v>
      </c>
      <c r="BP17" s="2">
        <f>SUM(BP19:BP22)</f>
        <v>3.21</v>
      </c>
      <c r="BQ17" s="2">
        <f>SUM(BQ19:BQ22)</f>
        <v>3.21</v>
      </c>
      <c r="BR17" s="2">
        <f t="shared" si="15"/>
        <v>3.21</v>
      </c>
      <c r="BS17" s="2">
        <f t="shared" si="15"/>
        <v>2.9200000000000004</v>
      </c>
      <c r="BT17" s="2">
        <f t="shared" si="15"/>
        <v>2.47</v>
      </c>
      <c r="BU17" s="2">
        <f t="shared" si="15"/>
        <v>2.9200000000000004</v>
      </c>
      <c r="BV17" s="2">
        <f>SUM(BV19:BV22)</f>
        <v>2.47</v>
      </c>
      <c r="BW17" s="2">
        <f t="shared" si="15"/>
        <v>2.9200000000000004</v>
      </c>
      <c r="BX17" s="2">
        <f t="shared" si="15"/>
        <v>2.7209734027968193</v>
      </c>
      <c r="BY17" s="2">
        <f t="shared" si="15"/>
        <v>3.058816105846502</v>
      </c>
      <c r="BZ17" s="28">
        <v>4</v>
      </c>
      <c r="CA17" s="172" t="s">
        <v>3</v>
      </c>
      <c r="CB17" s="172"/>
      <c r="CC17" s="172"/>
      <c r="CD17" s="172"/>
      <c r="CE17" s="2">
        <f>SUM(CE19:CE22)</f>
        <v>2.9200000000000004</v>
      </c>
      <c r="CF17" s="2">
        <f>SUM(CF19:CF22)</f>
        <v>2.9200000000000004</v>
      </c>
      <c r="CG17" s="2">
        <f>SUM(CG19:CG22)</f>
        <v>2.9200000000000004</v>
      </c>
      <c r="CH17" s="2">
        <f aca="true" t="shared" si="16" ref="CH17:CN17">SUM(CH19:CH22)</f>
        <v>2.9200000000000004</v>
      </c>
      <c r="CI17" s="2">
        <f t="shared" si="16"/>
        <v>3.21</v>
      </c>
      <c r="CJ17" s="2">
        <f>SUM(CJ19:CJ22)</f>
        <v>0.86</v>
      </c>
      <c r="CK17" s="2">
        <f>SUM(CK19:CK22)</f>
        <v>2.9200000000000004</v>
      </c>
      <c r="CL17" s="2">
        <f>SUM(CL19:CL22)</f>
        <v>2.9200000000000004</v>
      </c>
      <c r="CM17" s="2">
        <f t="shared" si="16"/>
        <v>2.9734520605772783</v>
      </c>
      <c r="CN17" s="2">
        <f t="shared" si="16"/>
        <v>2.959478155812775</v>
      </c>
      <c r="CO17" s="28">
        <v>4</v>
      </c>
      <c r="CP17" s="172" t="s">
        <v>3</v>
      </c>
      <c r="CQ17" s="172"/>
      <c r="CR17" s="172"/>
      <c r="CS17" s="172"/>
      <c r="CT17" s="2">
        <f>SUM(CT19:CT22)</f>
        <v>2.9200000000000004</v>
      </c>
      <c r="CU17" s="2">
        <f>SUM(CU19:CU22)</f>
        <v>2.9200000000000004</v>
      </c>
      <c r="CV17" s="2">
        <f>SUM(CV19:CV22)</f>
        <v>2.9200000000000004</v>
      </c>
      <c r="CW17" s="2">
        <f aca="true" t="shared" si="17" ref="CW17:DF17">SUM(CW19:CW22)</f>
        <v>2.9200000000000004</v>
      </c>
      <c r="CX17" s="2">
        <f t="shared" si="17"/>
        <v>2.9200000000000004</v>
      </c>
      <c r="CY17" s="2">
        <f t="shared" si="17"/>
        <v>2.9200000000000004</v>
      </c>
      <c r="CZ17" s="2">
        <f t="shared" si="17"/>
        <v>2.9200000000000004</v>
      </c>
      <c r="DA17" s="2">
        <f>SUM(DA19:DA22)</f>
        <v>2.9200000000000004</v>
      </c>
      <c r="DB17" s="2">
        <f>SUM(DB19:DB22)</f>
        <v>2.9200000000000004</v>
      </c>
      <c r="DC17" s="2">
        <f>SUM(DC19:DC22)</f>
        <v>2.9200000000000004</v>
      </c>
      <c r="DD17" s="2">
        <f>SUM(DD19:DD22)</f>
        <v>2.9200000000000004</v>
      </c>
      <c r="DE17" s="2">
        <f>SUM(DE19:DE22)</f>
        <v>2.9200000000000004</v>
      </c>
      <c r="DF17" s="2">
        <f t="shared" si="17"/>
        <v>2.9200000000000004</v>
      </c>
      <c r="DG17" s="28">
        <v>4</v>
      </c>
      <c r="DH17" s="172" t="s">
        <v>3</v>
      </c>
      <c r="DI17" s="172"/>
      <c r="DJ17" s="172"/>
      <c r="DK17" s="172"/>
      <c r="DL17" s="2">
        <f>SUM(DL19:DL22)</f>
        <v>2.9200000000000004</v>
      </c>
      <c r="DM17" s="2">
        <f aca="true" t="shared" si="18" ref="DM17:DW17">SUM(DM19:DM22)</f>
        <v>2.9200000000000004</v>
      </c>
      <c r="DN17" s="2">
        <f t="shared" si="18"/>
        <v>2.9200000000000004</v>
      </c>
      <c r="DO17" s="2">
        <f t="shared" si="18"/>
        <v>2.9200000000000004</v>
      </c>
      <c r="DP17" s="2">
        <f t="shared" si="18"/>
        <v>2.9200000000000004</v>
      </c>
      <c r="DQ17" s="2">
        <f>SUM(DQ19:DQ22)</f>
        <v>2.9200000000000004</v>
      </c>
      <c r="DR17" s="2">
        <f>SUM(DR19:DR22)</f>
        <v>2.9200000000000004</v>
      </c>
      <c r="DS17" s="2">
        <f t="shared" si="18"/>
        <v>2.9200000000000004</v>
      </c>
      <c r="DT17" s="2">
        <f t="shared" si="18"/>
        <v>3.21</v>
      </c>
      <c r="DU17" s="2">
        <f>SUM(DU19:DU22)</f>
        <v>3.21</v>
      </c>
      <c r="DV17" s="2">
        <f t="shared" si="18"/>
        <v>3.21</v>
      </c>
      <c r="DW17" s="2">
        <f t="shared" si="18"/>
        <v>2.9977892772310826</v>
      </c>
      <c r="DX17" s="28">
        <v>4</v>
      </c>
      <c r="DY17" s="172" t="s">
        <v>3</v>
      </c>
      <c r="DZ17" s="172"/>
      <c r="EA17" s="172"/>
      <c r="EB17" s="172"/>
      <c r="EC17" s="2">
        <f aca="true" t="shared" si="19" ref="EC17:EO17">SUM(EC19:EC22)</f>
        <v>3.21</v>
      </c>
      <c r="ED17" s="2">
        <f t="shared" si="19"/>
        <v>3.21</v>
      </c>
      <c r="EE17" s="2">
        <f t="shared" si="19"/>
        <v>3.21</v>
      </c>
      <c r="EF17" s="2">
        <f t="shared" si="19"/>
        <v>3.21</v>
      </c>
      <c r="EG17" s="2">
        <f t="shared" si="19"/>
        <v>3.21</v>
      </c>
      <c r="EH17" s="2">
        <f t="shared" si="19"/>
        <v>3.21</v>
      </c>
      <c r="EI17" s="2">
        <f t="shared" si="19"/>
        <v>3.21</v>
      </c>
      <c r="EJ17" s="2">
        <f t="shared" si="19"/>
        <v>3.21</v>
      </c>
      <c r="EK17" s="2">
        <f t="shared" si="19"/>
        <v>3.21</v>
      </c>
      <c r="EL17" s="2">
        <f t="shared" si="19"/>
        <v>3.21</v>
      </c>
      <c r="EM17" s="2">
        <f t="shared" si="19"/>
        <v>3.21</v>
      </c>
      <c r="EN17" s="2">
        <f t="shared" si="19"/>
        <v>3.21</v>
      </c>
      <c r="EO17" s="2">
        <f t="shared" si="19"/>
        <v>3.21</v>
      </c>
      <c r="EP17" s="28">
        <v>4</v>
      </c>
      <c r="EQ17" s="172" t="s">
        <v>3</v>
      </c>
      <c r="ER17" s="172"/>
      <c r="ES17" s="172"/>
      <c r="ET17" s="172"/>
      <c r="EU17" s="2">
        <f aca="true" t="shared" si="20" ref="EU17:EZ17">SUM(EU19:EU22)</f>
        <v>3.21</v>
      </c>
      <c r="EV17" s="2">
        <f t="shared" si="20"/>
        <v>3.21</v>
      </c>
      <c r="EW17" s="2">
        <f t="shared" si="20"/>
        <v>3.21</v>
      </c>
      <c r="EX17" s="2">
        <f t="shared" si="20"/>
        <v>3.21</v>
      </c>
      <c r="EY17" s="2">
        <f t="shared" si="20"/>
        <v>2.9200000000000004</v>
      </c>
      <c r="EZ17" s="2">
        <f t="shared" si="20"/>
        <v>2.9200000000000004</v>
      </c>
      <c r="FA17" s="2">
        <f aca="true" t="shared" si="21" ref="FA17:FJ17">SUM(FA19:FA22)</f>
        <v>3.0865367388935967</v>
      </c>
      <c r="FB17" s="2">
        <f t="shared" si="21"/>
        <v>4.109999999999999</v>
      </c>
      <c r="FC17" s="2">
        <f t="shared" si="21"/>
        <v>4.7</v>
      </c>
      <c r="FD17" s="2">
        <f t="shared" si="21"/>
        <v>2.7600000000000002</v>
      </c>
      <c r="FE17" s="2">
        <f t="shared" si="21"/>
        <v>2.7600000000000002</v>
      </c>
      <c r="FF17" s="2">
        <f t="shared" si="21"/>
        <v>3.9305729113318995</v>
      </c>
      <c r="FG17" s="2">
        <f t="shared" si="21"/>
        <v>5.09</v>
      </c>
      <c r="FH17" s="2">
        <f t="shared" si="21"/>
        <v>3.21</v>
      </c>
      <c r="FI17" s="2">
        <f t="shared" si="21"/>
        <v>3.9556649134683814</v>
      </c>
      <c r="FJ17" s="2">
        <f t="shared" si="21"/>
        <v>3.283875709692923</v>
      </c>
    </row>
    <row r="18" spans="1:166" ht="12.75" customHeight="1">
      <c r="A18" s="28"/>
      <c r="B18" s="179" t="s">
        <v>0</v>
      </c>
      <c r="C18" s="179"/>
      <c r="D18" s="179"/>
      <c r="E18" s="179"/>
      <c r="F18" s="9"/>
      <c r="G18" s="9"/>
      <c r="H18" s="9"/>
      <c r="I18" s="9"/>
      <c r="J18" s="9"/>
      <c r="K18" s="9"/>
      <c r="L18" s="9"/>
      <c r="M18" s="9"/>
      <c r="N18" s="9"/>
      <c r="O18" s="9"/>
      <c r="P18" s="28"/>
      <c r="Q18" s="179" t="s">
        <v>0</v>
      </c>
      <c r="R18" s="179"/>
      <c r="S18" s="179"/>
      <c r="T18" s="17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8"/>
      <c r="AL18" s="179" t="s">
        <v>0</v>
      </c>
      <c r="AM18" s="179"/>
      <c r="AN18" s="179"/>
      <c r="AO18" s="17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8"/>
      <c r="BI18" s="179" t="s">
        <v>0</v>
      </c>
      <c r="BJ18" s="179"/>
      <c r="BK18" s="179"/>
      <c r="BL18" s="17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28"/>
      <c r="CA18" s="179" t="s">
        <v>0</v>
      </c>
      <c r="CB18" s="179"/>
      <c r="CC18" s="179"/>
      <c r="CD18" s="17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28"/>
      <c r="CP18" s="179" t="s">
        <v>0</v>
      </c>
      <c r="CQ18" s="179"/>
      <c r="CR18" s="179"/>
      <c r="CS18" s="17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28"/>
      <c r="DH18" s="179" t="s">
        <v>0</v>
      </c>
      <c r="DI18" s="179"/>
      <c r="DJ18" s="179"/>
      <c r="DK18" s="17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28"/>
      <c r="DY18" s="179" t="s">
        <v>0</v>
      </c>
      <c r="DZ18" s="179"/>
      <c r="EA18" s="179"/>
      <c r="EB18" s="17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28"/>
      <c r="EQ18" s="179" t="s">
        <v>0</v>
      </c>
      <c r="ER18" s="179"/>
      <c r="ES18" s="179"/>
      <c r="ET18" s="17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20"/>
    </row>
    <row r="19" spans="1:166" ht="12.75" customHeight="1">
      <c r="A19" s="28"/>
      <c r="B19" s="177" t="s">
        <v>4</v>
      </c>
      <c r="C19" s="177"/>
      <c r="D19" s="177"/>
      <c r="E19" s="177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0.29</v>
      </c>
      <c r="L19" s="10">
        <v>0.29</v>
      </c>
      <c r="M19" s="10">
        <v>0.29</v>
      </c>
      <c r="N19" s="10">
        <v>0.29</v>
      </c>
      <c r="O19" s="2">
        <f>SUM(F19*F29,H29*H19,G19*G29,I19*I29,J19*J29,K19*K29,L19*L29,M19*M29,N19*N29)/O29</f>
        <v>0.11549234135667395</v>
      </c>
      <c r="P19" s="28"/>
      <c r="Q19" s="177" t="s">
        <v>4</v>
      </c>
      <c r="R19" s="177"/>
      <c r="S19" s="177"/>
      <c r="T19" s="177"/>
      <c r="U19" s="10">
        <v>0.29</v>
      </c>
      <c r="V19" s="10">
        <v>0.29</v>
      </c>
      <c r="W19" s="10">
        <v>0.29</v>
      </c>
      <c r="X19" s="10">
        <v>0.29</v>
      </c>
      <c r="Y19" s="10">
        <v>0.29</v>
      </c>
      <c r="Z19" s="10">
        <v>0.29</v>
      </c>
      <c r="AA19" s="10">
        <v>0.29</v>
      </c>
      <c r="AB19" s="10">
        <v>0.29</v>
      </c>
      <c r="AC19" s="10">
        <v>0.29</v>
      </c>
      <c r="AD19" s="10">
        <v>0.29</v>
      </c>
      <c r="AE19" s="10">
        <v>0.29</v>
      </c>
      <c r="AF19" s="10">
        <v>0.29</v>
      </c>
      <c r="AG19" s="10">
        <v>0.29</v>
      </c>
      <c r="AH19" s="10">
        <v>0</v>
      </c>
      <c r="AI19" s="10">
        <f>SUM(AG19*AG29,AH19*AH29)/AI29</f>
        <v>0.20273511502029767</v>
      </c>
      <c r="AJ19" s="7">
        <f>SUM(U29*U19,V29*V19,W29*W19,X29*X19,Y29*Y19,Z29*Z19,AA29*AA19,AB29*AB19,AC29*AC19,AD29*AD19,AE29*AE19,AI19*AI29)/AJ29</f>
        <v>0.26052448151745417</v>
      </c>
      <c r="AK19" s="28"/>
      <c r="AL19" s="177" t="s">
        <v>4</v>
      </c>
      <c r="AM19" s="177"/>
      <c r="AN19" s="177"/>
      <c r="AO19" s="177"/>
      <c r="AP19" s="10">
        <v>0.29</v>
      </c>
      <c r="AQ19" s="10">
        <v>0.29</v>
      </c>
      <c r="AR19" s="10">
        <v>0.29</v>
      </c>
      <c r="AS19" s="10">
        <v>0</v>
      </c>
      <c r="AT19" s="10">
        <v>0</v>
      </c>
      <c r="AU19" s="10">
        <v>0</v>
      </c>
      <c r="AV19" s="10">
        <v>0.29</v>
      </c>
      <c r="AW19" s="10">
        <f>SUM(AU19*AU29,AV29*AV19)/AW29</f>
        <v>0.15689611379222757</v>
      </c>
      <c r="AX19" s="10">
        <v>0.29</v>
      </c>
      <c r="AY19" s="10">
        <v>0.29</v>
      </c>
      <c r="AZ19" s="10">
        <v>0.29</v>
      </c>
      <c r="BA19" s="10">
        <v>0.29</v>
      </c>
      <c r="BB19" s="10">
        <v>0.29</v>
      </c>
      <c r="BC19" s="10">
        <v>0.29</v>
      </c>
      <c r="BD19" s="10">
        <v>0.29</v>
      </c>
      <c r="BE19" s="10">
        <v>0.29</v>
      </c>
      <c r="BF19" s="10">
        <v>0.29</v>
      </c>
      <c r="BG19" s="7">
        <f>SUM(AR19*AR29,AS19*AS29,AT19*AT29,AW19*AW29,BF19*BF29)/BG29</f>
        <v>0.2547131278007689</v>
      </c>
      <c r="BH19" s="28"/>
      <c r="BI19" s="177" t="s">
        <v>4</v>
      </c>
      <c r="BJ19" s="177"/>
      <c r="BK19" s="177"/>
      <c r="BL19" s="177"/>
      <c r="BM19" s="10">
        <v>0.29</v>
      </c>
      <c r="BN19" s="10"/>
      <c r="BO19" s="10">
        <v>0.29</v>
      </c>
      <c r="BP19" s="10">
        <v>0.29</v>
      </c>
      <c r="BQ19" s="10">
        <v>0.29</v>
      </c>
      <c r="BR19" s="7">
        <f>SUM(BO19*BO29,BP19*BP29,BQ19*BQ29)/BR29</f>
        <v>0.2899999999999999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7">
        <f>SUM(BM19*BM29,BN19*BN29,BR19*BR29,BX19*BX29)/BY29</f>
        <v>0.22200532318413843</v>
      </c>
      <c r="BZ19" s="28"/>
      <c r="CA19" s="177" t="s">
        <v>4</v>
      </c>
      <c r="CB19" s="177"/>
      <c r="CC19" s="177"/>
      <c r="CD19" s="177"/>
      <c r="CE19" s="10">
        <v>0</v>
      </c>
      <c r="CF19" s="10">
        <v>0</v>
      </c>
      <c r="CG19" s="10">
        <v>0</v>
      </c>
      <c r="CH19" s="10">
        <v>0</v>
      </c>
      <c r="CI19" s="10">
        <v>0.29</v>
      </c>
      <c r="CJ19" s="10">
        <v>0</v>
      </c>
      <c r="CK19" s="10">
        <v>0</v>
      </c>
      <c r="CL19" s="10">
        <v>0</v>
      </c>
      <c r="CM19" s="7">
        <f>SUM(CH19*CH29,CI19*CI29,CJ19*CJ29,CK19*CK29,CL19*CL29)/CM29</f>
        <v>0.05345206057727824</v>
      </c>
      <c r="CN19" s="7">
        <f>SUM(CE19*CE29,CF19*CF29,CG19*CG29,CM19*CM29)/CN29</f>
        <v>0.039478155812775244</v>
      </c>
      <c r="CO19" s="28"/>
      <c r="CP19" s="177" t="s">
        <v>4</v>
      </c>
      <c r="CQ19" s="177"/>
      <c r="CR19" s="177"/>
      <c r="CS19" s="177"/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28"/>
      <c r="DH19" s="177" t="s">
        <v>4</v>
      </c>
      <c r="DI19" s="177"/>
      <c r="DJ19" s="177"/>
      <c r="DK19" s="177"/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0.29</v>
      </c>
      <c r="DU19" s="10">
        <v>0.29</v>
      </c>
      <c r="DV19" s="10">
        <v>0.29</v>
      </c>
      <c r="DW19" s="7">
        <f>SUM(DS19*DS29,DV19*DV29)/DW29</f>
        <v>0.07778927723108245</v>
      </c>
      <c r="DX19" s="28"/>
      <c r="DY19" s="177" t="s">
        <v>4</v>
      </c>
      <c r="DZ19" s="177"/>
      <c r="EA19" s="177"/>
      <c r="EB19" s="177"/>
      <c r="EC19" s="10">
        <v>0.29</v>
      </c>
      <c r="ED19" s="10">
        <v>0.29</v>
      </c>
      <c r="EE19" s="10">
        <v>0.29</v>
      </c>
      <c r="EF19" s="10">
        <v>0.29</v>
      </c>
      <c r="EG19" s="10">
        <v>0.29</v>
      </c>
      <c r="EH19" s="10">
        <v>0.29</v>
      </c>
      <c r="EI19" s="10">
        <v>0.29</v>
      </c>
      <c r="EJ19" s="10">
        <v>0.29</v>
      </c>
      <c r="EK19" s="10">
        <v>0.29</v>
      </c>
      <c r="EL19" s="10">
        <v>0.29</v>
      </c>
      <c r="EM19" s="10">
        <v>0.29</v>
      </c>
      <c r="EN19" s="10">
        <v>0.29</v>
      </c>
      <c r="EO19" s="10">
        <v>0.29</v>
      </c>
      <c r="EP19" s="28"/>
      <c r="EQ19" s="177" t="s">
        <v>4</v>
      </c>
      <c r="ER19" s="177"/>
      <c r="ES19" s="177"/>
      <c r="ET19" s="177"/>
      <c r="EU19" s="10">
        <v>0.29</v>
      </c>
      <c r="EV19" s="10">
        <v>0.29</v>
      </c>
      <c r="EW19" s="10">
        <v>0.29</v>
      </c>
      <c r="EX19" s="10">
        <v>0.29</v>
      </c>
      <c r="EY19" s="10"/>
      <c r="EZ19" s="10"/>
      <c r="FA19" s="10">
        <f>SUM(EU19*EU29,EV29*EV19,EW19*EW29,EX29*EX19,EY19*EY29,EZ29*EZ19)/FA29</f>
        <v>0.1665367388935964</v>
      </c>
      <c r="FB19" s="10">
        <v>0.26</v>
      </c>
      <c r="FC19" s="10">
        <v>0.29</v>
      </c>
      <c r="FD19" s="10">
        <v>0.29</v>
      </c>
      <c r="FE19" s="10">
        <v>0.29</v>
      </c>
      <c r="FF19" s="7">
        <f>SUM(FE19*FE29,FD19*FD29,FC19*FC29,FB19*FB29)/FF29</f>
        <v>0.27915394858137865</v>
      </c>
      <c r="FG19" s="7">
        <v>0.29</v>
      </c>
      <c r="FH19" s="10">
        <v>0.29</v>
      </c>
      <c r="FI19" s="7">
        <f>SUM(FA19*FA29,FF19*FF29,FH19*FH29,FG19*FG29)/FI29</f>
        <v>0.26678140568313974</v>
      </c>
      <c r="FJ19" s="40">
        <f>SUM(FI19*FI29,EO19*EO29,DW19*DW29,DF19*DF29,CN19*CN29,BY19*BY29,BG19*BG29,AJ19*AJ29,O19*O29)/FJ29</f>
        <v>0.20313991885868712</v>
      </c>
    </row>
    <row r="20" spans="1:166" ht="21.75" customHeight="1">
      <c r="A20" s="28"/>
      <c r="B20" s="177" t="s">
        <v>21</v>
      </c>
      <c r="C20" s="177"/>
      <c r="D20" s="177"/>
      <c r="E20" s="177"/>
      <c r="F20" s="10">
        <v>0</v>
      </c>
      <c r="G20" s="10">
        <v>0</v>
      </c>
      <c r="H20" s="10">
        <v>0.45</v>
      </c>
      <c r="I20" s="10">
        <v>0.45</v>
      </c>
      <c r="J20" s="10">
        <v>0.45</v>
      </c>
      <c r="K20" s="10">
        <v>0.45</v>
      </c>
      <c r="L20" s="10">
        <v>0.45</v>
      </c>
      <c r="M20" s="10">
        <v>0.45</v>
      </c>
      <c r="N20" s="10">
        <v>0.45</v>
      </c>
      <c r="O20" s="2">
        <f>SUM(F20*F29,H29*H20,G20*G29,I20*I29,J20*J29,K20*K29,L20*L29,M20*M29,N20*N29)/O29</f>
        <v>0.34235863180928244</v>
      </c>
      <c r="P20" s="28"/>
      <c r="Q20" s="177" t="s">
        <v>21</v>
      </c>
      <c r="R20" s="177"/>
      <c r="S20" s="177"/>
      <c r="T20" s="177"/>
      <c r="U20" s="10">
        <v>0.45</v>
      </c>
      <c r="V20" s="10">
        <v>0.45</v>
      </c>
      <c r="W20" s="10">
        <v>0.45</v>
      </c>
      <c r="X20" s="10">
        <v>0.45</v>
      </c>
      <c r="Y20" s="10">
        <v>0.45</v>
      </c>
      <c r="Z20" s="10">
        <v>0.45</v>
      </c>
      <c r="AA20" s="10">
        <v>0.45</v>
      </c>
      <c r="AB20" s="10">
        <v>0.45</v>
      </c>
      <c r="AC20" s="10">
        <v>0.45</v>
      </c>
      <c r="AD20" s="10">
        <v>0.45</v>
      </c>
      <c r="AE20" s="10">
        <v>0.45</v>
      </c>
      <c r="AF20" s="10">
        <v>0.45</v>
      </c>
      <c r="AG20" s="10">
        <v>0</v>
      </c>
      <c r="AH20" s="10">
        <v>0.45</v>
      </c>
      <c r="AI20" s="10">
        <f>SUM(AG20*AG29,AH20*AH29)/AI29</f>
        <v>0.13541102841677943</v>
      </c>
      <c r="AJ20" s="7">
        <f>SUM(U29*U20,V29*V20,W29*W20,X29*X20,Y29*Y20,Z29*Z20,AA29*AA20,AB29*AB20,AC29*AC20,AD29*AD20,AE29*AE20,AI20*AI29)/AJ29</f>
        <v>0.34374107295892137</v>
      </c>
      <c r="AK20" s="28"/>
      <c r="AL20" s="177" t="s">
        <v>21</v>
      </c>
      <c r="AM20" s="177"/>
      <c r="AN20" s="177"/>
      <c r="AO20" s="177"/>
      <c r="AP20" s="10">
        <v>0.45</v>
      </c>
      <c r="AQ20" s="10">
        <v>0.45</v>
      </c>
      <c r="AR20" s="10">
        <v>0.45</v>
      </c>
      <c r="AS20" s="10">
        <v>0</v>
      </c>
      <c r="AT20" s="10">
        <v>0.45</v>
      </c>
      <c r="AU20" s="10">
        <v>0.45</v>
      </c>
      <c r="AV20" s="10">
        <v>0.45</v>
      </c>
      <c r="AW20" s="10">
        <f>SUM(AU20*AU29,AV29*AV20)/AW29</f>
        <v>0.45000000000000007</v>
      </c>
      <c r="AX20" s="10">
        <v>0.45</v>
      </c>
      <c r="AY20" s="10">
        <v>0.45</v>
      </c>
      <c r="AZ20" s="10">
        <v>0.45</v>
      </c>
      <c r="BA20" s="10">
        <v>0.45</v>
      </c>
      <c r="BB20" s="10">
        <v>0.45</v>
      </c>
      <c r="BC20" s="10">
        <v>0.45</v>
      </c>
      <c r="BD20" s="10">
        <v>0.45</v>
      </c>
      <c r="BE20" s="10">
        <v>0.45</v>
      </c>
      <c r="BF20" s="10">
        <v>0.45</v>
      </c>
      <c r="BG20" s="7">
        <f>SUM(AR20*AR29,AS20*AS29,AT20*AT29,AW20*AW29,BF20*BF29)/BG29</f>
        <v>0.4356747557362196</v>
      </c>
      <c r="BH20" s="28"/>
      <c r="BI20" s="177" t="s">
        <v>21</v>
      </c>
      <c r="BJ20" s="177"/>
      <c r="BK20" s="177"/>
      <c r="BL20" s="177"/>
      <c r="BM20" s="10">
        <v>0</v>
      </c>
      <c r="BN20" s="10"/>
      <c r="BO20" s="10">
        <v>0.45</v>
      </c>
      <c r="BP20" s="10">
        <v>0.45</v>
      </c>
      <c r="BQ20" s="10">
        <v>0.45</v>
      </c>
      <c r="BR20" s="7">
        <f>SUM(BO20*BO29,BP20*BP29,BQ20*BQ29)/BR29</f>
        <v>0.4499999999999999</v>
      </c>
      <c r="BS20" s="10">
        <v>0.45</v>
      </c>
      <c r="BT20" s="10">
        <v>0</v>
      </c>
      <c r="BU20" s="10">
        <v>0.45</v>
      </c>
      <c r="BV20" s="10">
        <v>0</v>
      </c>
      <c r="BW20" s="10">
        <v>0.45</v>
      </c>
      <c r="BX20" s="7">
        <f>SUM(BS20*BS29,BT20*BT29,BU20*BU29,BV20*BV29,BW20*BW29)/BX29</f>
        <v>0.2509734027968193</v>
      </c>
      <c r="BY20" s="7">
        <f>SUM(BM20*BM29,BN20*BN29,BR20*BR29,BX20*BX29)/BY29</f>
        <v>0.36681078266236344</v>
      </c>
      <c r="BZ20" s="28"/>
      <c r="CA20" s="177" t="s">
        <v>21</v>
      </c>
      <c r="CB20" s="177"/>
      <c r="CC20" s="177"/>
      <c r="CD20" s="177"/>
      <c r="CE20" s="10">
        <v>0.45</v>
      </c>
      <c r="CF20" s="10">
        <v>0.45</v>
      </c>
      <c r="CG20" s="10">
        <v>0.45</v>
      </c>
      <c r="CH20" s="10">
        <v>0.45</v>
      </c>
      <c r="CI20" s="10">
        <v>0.45</v>
      </c>
      <c r="CJ20" s="10">
        <v>0.45</v>
      </c>
      <c r="CK20" s="10">
        <v>0.45</v>
      </c>
      <c r="CL20" s="10">
        <v>0.45</v>
      </c>
      <c r="CM20" s="10">
        <v>0.45</v>
      </c>
      <c r="CN20" s="10">
        <v>0.45</v>
      </c>
      <c r="CO20" s="28"/>
      <c r="CP20" s="177" t="s">
        <v>21</v>
      </c>
      <c r="CQ20" s="177"/>
      <c r="CR20" s="177"/>
      <c r="CS20" s="177"/>
      <c r="CT20" s="10">
        <v>0.45</v>
      </c>
      <c r="CU20" s="10">
        <v>0.45</v>
      </c>
      <c r="CV20" s="10">
        <v>0.45</v>
      </c>
      <c r="CW20" s="10">
        <v>0.45</v>
      </c>
      <c r="CX20" s="10">
        <v>0.45</v>
      </c>
      <c r="CY20" s="10">
        <v>0.45</v>
      </c>
      <c r="CZ20" s="10">
        <v>0.45</v>
      </c>
      <c r="DA20" s="10">
        <v>0.45</v>
      </c>
      <c r="DB20" s="10">
        <v>0.45</v>
      </c>
      <c r="DC20" s="10">
        <v>0.45</v>
      </c>
      <c r="DD20" s="10">
        <v>0.45</v>
      </c>
      <c r="DE20" s="10">
        <v>0.45</v>
      </c>
      <c r="DF20" s="10">
        <f>SUM(CT20*CT29,CU20*CU29,CV20*CV29,CW20*CW29,CX20*CX29,CY20*CY29,CZ20*CZ29,DA20*DA29,DB20*DB29,DC20*DC29,DD20*DD29,DE20*DE29)/DF29</f>
        <v>0.45000000000000007</v>
      </c>
      <c r="DG20" s="28"/>
      <c r="DH20" s="177" t="s">
        <v>21</v>
      </c>
      <c r="DI20" s="177"/>
      <c r="DJ20" s="177"/>
      <c r="DK20" s="177"/>
      <c r="DL20" s="10">
        <v>0.45</v>
      </c>
      <c r="DM20" s="10">
        <v>0.45</v>
      </c>
      <c r="DN20" s="10">
        <v>0.45</v>
      </c>
      <c r="DO20" s="10">
        <v>0.45</v>
      </c>
      <c r="DP20" s="10">
        <v>0.45</v>
      </c>
      <c r="DQ20" s="10">
        <v>0.45</v>
      </c>
      <c r="DR20" s="10">
        <v>0.45</v>
      </c>
      <c r="DS20" s="10">
        <v>0.45</v>
      </c>
      <c r="DT20" s="10">
        <v>0.45</v>
      </c>
      <c r="DU20" s="10">
        <v>0.45</v>
      </c>
      <c r="DV20" s="10">
        <v>0.45</v>
      </c>
      <c r="DW20" s="10">
        <v>0.45</v>
      </c>
      <c r="DX20" s="28"/>
      <c r="DY20" s="177" t="s">
        <v>21</v>
      </c>
      <c r="DZ20" s="177"/>
      <c r="EA20" s="177"/>
      <c r="EB20" s="177"/>
      <c r="EC20" s="10">
        <v>0.45</v>
      </c>
      <c r="ED20" s="10">
        <v>0.45</v>
      </c>
      <c r="EE20" s="10">
        <v>0.45</v>
      </c>
      <c r="EF20" s="10">
        <v>0.45</v>
      </c>
      <c r="EG20" s="10">
        <v>0.45</v>
      </c>
      <c r="EH20" s="10">
        <v>0.45</v>
      </c>
      <c r="EI20" s="10">
        <v>0.45</v>
      </c>
      <c r="EJ20" s="10">
        <v>0.45</v>
      </c>
      <c r="EK20" s="10">
        <v>0.45</v>
      </c>
      <c r="EL20" s="10">
        <v>0.45</v>
      </c>
      <c r="EM20" s="10">
        <v>0.45</v>
      </c>
      <c r="EN20" s="10">
        <v>0.45</v>
      </c>
      <c r="EO20" s="10">
        <v>0.45</v>
      </c>
      <c r="EP20" s="28"/>
      <c r="EQ20" s="177" t="s">
        <v>21</v>
      </c>
      <c r="ER20" s="177"/>
      <c r="ES20" s="177"/>
      <c r="ET20" s="177"/>
      <c r="EU20" s="10">
        <v>0.45</v>
      </c>
      <c r="EV20" s="10">
        <v>0.45</v>
      </c>
      <c r="EW20" s="10">
        <v>0.45</v>
      </c>
      <c r="EX20" s="10">
        <v>0.45</v>
      </c>
      <c r="EY20" s="10">
        <v>0.45</v>
      </c>
      <c r="EZ20" s="10">
        <v>0.45</v>
      </c>
      <c r="FA20" s="10">
        <v>0.45</v>
      </c>
      <c r="FB20" s="10">
        <v>0.36</v>
      </c>
      <c r="FC20" s="10">
        <v>0.45</v>
      </c>
      <c r="FD20" s="10">
        <v>0</v>
      </c>
      <c r="FE20" s="10">
        <v>0</v>
      </c>
      <c r="FF20" s="7">
        <f>SUM(FE20*FE29,FD20*FD29,FC20*FC29,FB20*FB29)/FF29</f>
        <v>0.2884646112875141</v>
      </c>
      <c r="FG20" s="7">
        <v>0.45</v>
      </c>
      <c r="FH20" s="10">
        <v>0.45</v>
      </c>
      <c r="FI20" s="7">
        <f>SUM(FA20*FA29,FF20*FF29,FH20*FH29,FG20*FG29)/FI29</f>
        <v>0.3678737697234807</v>
      </c>
      <c r="FJ20" s="40">
        <f>SUM(FI20*FI29,EO20*EO29,DW20*DW29,DF20*DF29,CN20*CN29,BY20*BY29,BG20*BG29,AJ20*AJ29,O20*O29)/FJ29</f>
        <v>0.4051321419075506</v>
      </c>
    </row>
    <row r="21" spans="1:166" ht="11.25" customHeight="1">
      <c r="A21" s="28"/>
      <c r="B21" s="177" t="s">
        <v>8</v>
      </c>
      <c r="C21" s="177"/>
      <c r="D21" s="177"/>
      <c r="E21" s="177"/>
      <c r="F21" s="10"/>
      <c r="G21" s="10"/>
      <c r="H21" s="10"/>
      <c r="I21" s="10"/>
      <c r="J21" s="10"/>
      <c r="K21" s="10"/>
      <c r="L21" s="10"/>
      <c r="M21" s="10"/>
      <c r="N21" s="10"/>
      <c r="O21" s="15"/>
      <c r="P21" s="28"/>
      <c r="Q21" s="177" t="s">
        <v>8</v>
      </c>
      <c r="R21" s="177"/>
      <c r="S21" s="177"/>
      <c r="T21" s="177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8"/>
      <c r="AL21" s="177" t="s">
        <v>8</v>
      </c>
      <c r="AM21" s="177"/>
      <c r="AN21" s="177"/>
      <c r="AO21" s="177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28"/>
      <c r="BI21" s="177" t="s">
        <v>8</v>
      </c>
      <c r="BJ21" s="177"/>
      <c r="BK21" s="177"/>
      <c r="BL21" s="177"/>
      <c r="BM21" s="10"/>
      <c r="BN21" s="10"/>
      <c r="BO21" s="10">
        <v>1.49</v>
      </c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28"/>
      <c r="CA21" s="177" t="s">
        <v>8</v>
      </c>
      <c r="CB21" s="177"/>
      <c r="CC21" s="177"/>
      <c r="CD21" s="177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28"/>
      <c r="CP21" s="177" t="s">
        <v>8</v>
      </c>
      <c r="CQ21" s="177"/>
      <c r="CR21" s="177"/>
      <c r="CS21" s="177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28"/>
      <c r="DH21" s="177" t="s">
        <v>8</v>
      </c>
      <c r="DI21" s="177"/>
      <c r="DJ21" s="177"/>
      <c r="DK21" s="177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28"/>
      <c r="DY21" s="177" t="s">
        <v>8</v>
      </c>
      <c r="DZ21" s="177"/>
      <c r="EA21" s="177"/>
      <c r="EB21" s="177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28"/>
      <c r="EQ21" s="177" t="s">
        <v>8</v>
      </c>
      <c r="ER21" s="177"/>
      <c r="ES21" s="177"/>
      <c r="ET21" s="177"/>
      <c r="EU21" s="10"/>
      <c r="EV21" s="10"/>
      <c r="EW21" s="10"/>
      <c r="EX21" s="10"/>
      <c r="EY21" s="10"/>
      <c r="EZ21" s="10"/>
      <c r="FA21" s="10"/>
      <c r="FB21" s="10">
        <v>1.34</v>
      </c>
      <c r="FC21" s="10">
        <v>1.49</v>
      </c>
      <c r="FD21" s="10"/>
      <c r="FE21" s="10"/>
      <c r="FF21" s="7">
        <f>SUM(FE21*FE29,FD21*FD29,FC21*FC29,FB21*FB29)/FF29</f>
        <v>1.0086455665949674</v>
      </c>
      <c r="FG21" s="7">
        <v>1.88</v>
      </c>
      <c r="FH21" s="10"/>
      <c r="FI21" s="7">
        <f>SUM(FA21*FA29,FF21*FF29,FH21*FH29,FG21*FG29)/FI29</f>
        <v>0.9098283254352618</v>
      </c>
      <c r="FJ21" s="40">
        <f>SUM(FI21*FI29,EO21*EO29,DW21*DW29,DF21*DF29,CN21*CN29,BY21*BY29,BG21*BG29,AJ21*AJ29,O21*O29)/FJ29</f>
        <v>0.21981419863936907</v>
      </c>
    </row>
    <row r="22" spans="1:166" ht="22.5" customHeight="1">
      <c r="A22" s="28"/>
      <c r="B22" s="177" t="s">
        <v>154</v>
      </c>
      <c r="C22" s="177"/>
      <c r="D22" s="177"/>
      <c r="E22" s="177"/>
      <c r="F22" s="10">
        <v>2.47</v>
      </c>
      <c r="G22" s="10">
        <v>2.47</v>
      </c>
      <c r="H22" s="10">
        <v>2.47</v>
      </c>
      <c r="I22" s="10">
        <v>2.47</v>
      </c>
      <c r="J22" s="10">
        <v>2.47</v>
      </c>
      <c r="K22" s="10">
        <v>2.47</v>
      </c>
      <c r="L22" s="10">
        <v>2.47</v>
      </c>
      <c r="M22" s="10">
        <v>2.47</v>
      </c>
      <c r="N22" s="10">
        <v>2.47</v>
      </c>
      <c r="O22" s="2">
        <f>SUM(F22*F29,H29*H22,G22*G29,I22*I29,J22*J29,K22*K29,L22*L29,M22*M29,N22*N29)/O29</f>
        <v>2.4699999999999998</v>
      </c>
      <c r="P22" s="28"/>
      <c r="Q22" s="177" t="s">
        <v>154</v>
      </c>
      <c r="R22" s="177"/>
      <c r="S22" s="177"/>
      <c r="T22" s="177"/>
      <c r="U22" s="10">
        <v>2.47</v>
      </c>
      <c r="V22" s="10">
        <v>2.47</v>
      </c>
      <c r="W22" s="10">
        <v>2.47</v>
      </c>
      <c r="X22" s="10">
        <v>2.47</v>
      </c>
      <c r="Y22" s="10">
        <v>2.47</v>
      </c>
      <c r="Z22" s="10">
        <v>2.47</v>
      </c>
      <c r="AA22" s="10">
        <v>2.47</v>
      </c>
      <c r="AB22" s="10">
        <v>2.47</v>
      </c>
      <c r="AC22" s="10">
        <v>2.47</v>
      </c>
      <c r="AD22" s="10">
        <v>2.47</v>
      </c>
      <c r="AE22" s="10">
        <v>2.47</v>
      </c>
      <c r="AF22" s="10">
        <v>2.47</v>
      </c>
      <c r="AG22" s="10">
        <v>2.47</v>
      </c>
      <c r="AH22" s="10">
        <v>2.47</v>
      </c>
      <c r="AI22" s="10">
        <v>2.47</v>
      </c>
      <c r="AJ22" s="7">
        <f>SUM(U29*U22,V29*V22,W29*W22,X29*X22,Y29*Y22,Z29*Z22,AA29*AA22,AB29*AB22,AC29*AC22,AD29*AD22,AE29*AE22,AI22*AI29)/AJ29</f>
        <v>2.47</v>
      </c>
      <c r="AK22" s="28"/>
      <c r="AL22" s="177" t="s">
        <v>14</v>
      </c>
      <c r="AM22" s="177"/>
      <c r="AN22" s="177"/>
      <c r="AO22" s="177"/>
      <c r="AP22" s="10">
        <v>2.47</v>
      </c>
      <c r="AQ22" s="10">
        <v>2.47</v>
      </c>
      <c r="AR22" s="10">
        <v>2.47</v>
      </c>
      <c r="AS22" s="10">
        <v>2.47</v>
      </c>
      <c r="AT22" s="10">
        <v>2.47</v>
      </c>
      <c r="AU22" s="10">
        <v>2.47</v>
      </c>
      <c r="AV22" s="10">
        <v>2.47</v>
      </c>
      <c r="AW22" s="10">
        <v>2.47</v>
      </c>
      <c r="AX22" s="10">
        <v>2.47</v>
      </c>
      <c r="AY22" s="10">
        <v>2.47</v>
      </c>
      <c r="AZ22" s="10">
        <v>2.47</v>
      </c>
      <c r="BA22" s="10">
        <v>2.47</v>
      </c>
      <c r="BB22" s="10">
        <v>2.47</v>
      </c>
      <c r="BC22" s="10">
        <v>2.47</v>
      </c>
      <c r="BD22" s="10">
        <v>2.47</v>
      </c>
      <c r="BE22" s="10">
        <v>2.47</v>
      </c>
      <c r="BF22" s="10">
        <v>2.47</v>
      </c>
      <c r="BG22" s="10">
        <v>2.47</v>
      </c>
      <c r="BH22" s="28"/>
      <c r="BI22" s="177" t="s">
        <v>14</v>
      </c>
      <c r="BJ22" s="177"/>
      <c r="BK22" s="177"/>
      <c r="BL22" s="177"/>
      <c r="BM22" s="10">
        <v>2.47</v>
      </c>
      <c r="BN22" s="10"/>
      <c r="BO22" s="10">
        <v>2.47</v>
      </c>
      <c r="BP22" s="10">
        <v>2.47</v>
      </c>
      <c r="BQ22" s="10">
        <v>2.47</v>
      </c>
      <c r="BR22" s="10">
        <v>2.47</v>
      </c>
      <c r="BS22" s="10">
        <v>2.47</v>
      </c>
      <c r="BT22" s="10">
        <v>2.47</v>
      </c>
      <c r="BU22" s="10">
        <v>2.47</v>
      </c>
      <c r="BV22" s="10">
        <v>2.47</v>
      </c>
      <c r="BW22" s="10">
        <v>2.47</v>
      </c>
      <c r="BX22" s="10">
        <v>2.47</v>
      </c>
      <c r="BY22" s="10">
        <v>2.47</v>
      </c>
      <c r="BZ22" s="28"/>
      <c r="CA22" s="177" t="s">
        <v>14</v>
      </c>
      <c r="CB22" s="177"/>
      <c r="CC22" s="177"/>
      <c r="CD22" s="177"/>
      <c r="CE22" s="10">
        <v>2.47</v>
      </c>
      <c r="CF22" s="10">
        <v>2.47</v>
      </c>
      <c r="CG22" s="10">
        <v>2.47</v>
      </c>
      <c r="CH22" s="10">
        <v>2.47</v>
      </c>
      <c r="CI22" s="10">
        <v>2.47</v>
      </c>
      <c r="CJ22" s="10">
        <v>0.41</v>
      </c>
      <c r="CK22" s="10">
        <v>2.47</v>
      </c>
      <c r="CL22" s="10">
        <v>2.47</v>
      </c>
      <c r="CM22" s="7">
        <v>2.47</v>
      </c>
      <c r="CN22" s="7">
        <f>SUM(CE22*CE29,CF22*CF29,CG22*CG29,CM22*CM29)/CN29</f>
        <v>2.4699999999999998</v>
      </c>
      <c r="CO22" s="28"/>
      <c r="CP22" s="177" t="s">
        <v>14</v>
      </c>
      <c r="CQ22" s="177"/>
      <c r="CR22" s="177"/>
      <c r="CS22" s="177"/>
      <c r="CT22" s="10">
        <v>2.47</v>
      </c>
      <c r="CU22" s="10">
        <v>2.47</v>
      </c>
      <c r="CV22" s="10">
        <v>2.47</v>
      </c>
      <c r="CW22" s="10">
        <v>2.47</v>
      </c>
      <c r="CX22" s="10">
        <v>2.47</v>
      </c>
      <c r="CY22" s="10">
        <v>2.47</v>
      </c>
      <c r="CZ22" s="10">
        <v>2.47</v>
      </c>
      <c r="DA22" s="10">
        <v>2.47</v>
      </c>
      <c r="DB22" s="10">
        <v>2.47</v>
      </c>
      <c r="DC22" s="10">
        <v>2.47</v>
      </c>
      <c r="DD22" s="10">
        <v>2.47</v>
      </c>
      <c r="DE22" s="10">
        <v>2.47</v>
      </c>
      <c r="DF22" s="10">
        <v>2.47</v>
      </c>
      <c r="DG22" s="28"/>
      <c r="DH22" s="177" t="s">
        <v>14</v>
      </c>
      <c r="DI22" s="177"/>
      <c r="DJ22" s="177"/>
      <c r="DK22" s="177"/>
      <c r="DL22" s="10">
        <v>2.47</v>
      </c>
      <c r="DM22" s="10">
        <v>2.47</v>
      </c>
      <c r="DN22" s="10">
        <v>2.47</v>
      </c>
      <c r="DO22" s="10">
        <v>2.47</v>
      </c>
      <c r="DP22" s="10">
        <v>2.47</v>
      </c>
      <c r="DQ22" s="10">
        <v>2.47</v>
      </c>
      <c r="DR22" s="10">
        <v>2.47</v>
      </c>
      <c r="DS22" s="10">
        <v>2.47</v>
      </c>
      <c r="DT22" s="10">
        <v>2.47</v>
      </c>
      <c r="DU22" s="10">
        <v>2.47</v>
      </c>
      <c r="DV22" s="10">
        <v>2.47</v>
      </c>
      <c r="DW22" s="10">
        <v>2.47</v>
      </c>
      <c r="DX22" s="28"/>
      <c r="DY22" s="177" t="s">
        <v>14</v>
      </c>
      <c r="DZ22" s="177"/>
      <c r="EA22" s="177"/>
      <c r="EB22" s="177"/>
      <c r="EC22" s="10">
        <v>2.47</v>
      </c>
      <c r="ED22" s="10">
        <v>2.47</v>
      </c>
      <c r="EE22" s="10">
        <v>2.47</v>
      </c>
      <c r="EF22" s="10">
        <v>2.47</v>
      </c>
      <c r="EG22" s="10">
        <v>2.47</v>
      </c>
      <c r="EH22" s="10">
        <v>2.47</v>
      </c>
      <c r="EI22" s="10">
        <v>2.47</v>
      </c>
      <c r="EJ22" s="10">
        <v>2.47</v>
      </c>
      <c r="EK22" s="10">
        <v>2.47</v>
      </c>
      <c r="EL22" s="10">
        <v>2.47</v>
      </c>
      <c r="EM22" s="10">
        <v>2.47</v>
      </c>
      <c r="EN22" s="10">
        <v>2.47</v>
      </c>
      <c r="EO22" s="10">
        <v>2.47</v>
      </c>
      <c r="EP22" s="28"/>
      <c r="EQ22" s="177" t="s">
        <v>154</v>
      </c>
      <c r="ER22" s="177"/>
      <c r="ES22" s="177"/>
      <c r="ET22" s="177"/>
      <c r="EU22" s="10">
        <v>2.47</v>
      </c>
      <c r="EV22" s="10">
        <v>2.47</v>
      </c>
      <c r="EW22" s="10">
        <v>2.47</v>
      </c>
      <c r="EX22" s="10">
        <v>2.47</v>
      </c>
      <c r="EY22" s="10">
        <v>2.47</v>
      </c>
      <c r="EZ22" s="10">
        <v>2.47</v>
      </c>
      <c r="FA22" s="10">
        <v>2.47</v>
      </c>
      <c r="FB22" s="10">
        <v>2.15</v>
      </c>
      <c r="FC22" s="10">
        <v>2.47</v>
      </c>
      <c r="FD22" s="10">
        <v>2.47</v>
      </c>
      <c r="FE22" s="10">
        <v>2.47</v>
      </c>
      <c r="FF22" s="7">
        <f>SUM(FE22*FE29,FD22*FD29,FC22*FC29,FB22*FB29)/FF29</f>
        <v>2.3543087848680395</v>
      </c>
      <c r="FG22" s="7">
        <v>2.47</v>
      </c>
      <c r="FH22" s="10">
        <v>2.47</v>
      </c>
      <c r="FI22" s="7">
        <f>SUM(FA22*FA29,FF22*FF29,FH22*FH29,FG22*FG29)/FI29</f>
        <v>2.411181412626499</v>
      </c>
      <c r="FJ22" s="40">
        <f>SUM(FI22*FI29,EO22*EO29,DW22*DW29,DF22*DF29,CN22*CN29,BY22*BY29,BG22*BG29,AJ22*AJ29,O22*O29)/FJ29</f>
        <v>2.455789450287316</v>
      </c>
    </row>
    <row r="23" spans="1:166" ht="33.75" customHeight="1">
      <c r="A23" s="28">
        <v>5</v>
      </c>
      <c r="B23" s="172" t="s">
        <v>5</v>
      </c>
      <c r="C23" s="172"/>
      <c r="D23" s="172"/>
      <c r="E23" s="172"/>
      <c r="F23" s="2"/>
      <c r="G23" s="2"/>
      <c r="H23" s="2"/>
      <c r="I23" s="2"/>
      <c r="J23" s="2"/>
      <c r="K23" s="2"/>
      <c r="L23" s="2"/>
      <c r="M23" s="2"/>
      <c r="N23" s="2"/>
      <c r="O23" s="2"/>
      <c r="P23" s="28">
        <v>5</v>
      </c>
      <c r="Q23" s="172" t="s">
        <v>5</v>
      </c>
      <c r="R23" s="172"/>
      <c r="S23" s="172"/>
      <c r="T23" s="17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2.28</v>
      </c>
      <c r="AH23" s="2"/>
      <c r="AI23" s="10">
        <f>SUM(AG23*AG29,AH23*AH29)/AI29</f>
        <v>1.5939174560216507</v>
      </c>
      <c r="AJ23" s="7">
        <f>SUM(U29*U23,V29*V23,W29*W23,X29*X23,Y29*Y23,Z29*Z23,AA29*AA23,AB29*AB23,AC29*AC23,AD29*AD23,AE29*AE23,AI23*AI29)/AJ29</f>
        <v>0.5383785636747986</v>
      </c>
      <c r="AK23" s="28">
        <v>5</v>
      </c>
      <c r="AL23" s="172" t="s">
        <v>5</v>
      </c>
      <c r="AM23" s="172"/>
      <c r="AN23" s="172"/>
      <c r="AO23" s="172"/>
      <c r="AP23" s="2">
        <v>2.28</v>
      </c>
      <c r="AQ23" s="2">
        <v>2.28</v>
      </c>
      <c r="AR23" s="2">
        <f>SUM(AQ23*AQ29,AP23*AP29)/AR29</f>
        <v>2.28</v>
      </c>
      <c r="AS23" s="11">
        <v>0</v>
      </c>
      <c r="AT23" s="11">
        <v>0</v>
      </c>
      <c r="AU23" s="2"/>
      <c r="AV23" s="2">
        <v>0</v>
      </c>
      <c r="AW23" s="11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15">
        <f>SUM(AR23*AR29,AS23*AS29,AT23*AT29,AW23*AW29,BF23*BF29)/BG29</f>
        <v>0.48316771555207294</v>
      </c>
      <c r="BH23" s="28">
        <v>5</v>
      </c>
      <c r="BI23" s="172" t="s">
        <v>5</v>
      </c>
      <c r="BJ23" s="172"/>
      <c r="BK23" s="172"/>
      <c r="BL23" s="172"/>
      <c r="BM23" s="11">
        <v>0</v>
      </c>
      <c r="BN23" s="2"/>
      <c r="BO23" s="2">
        <v>2.28</v>
      </c>
      <c r="BP23" s="2">
        <v>2.28</v>
      </c>
      <c r="BQ23" s="2">
        <v>2.28</v>
      </c>
      <c r="BR23" s="7">
        <f>SUM(BO23*BO29,BP23*BP29,BQ23*BQ29)/BR29</f>
        <v>2.28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5">
        <f>SUM(BM23*BM29,BN23*BN29,BR23*BR29,BX23*BX29)/BY29</f>
        <v>1.5603633651781466</v>
      </c>
      <c r="BZ23" s="28">
        <v>5</v>
      </c>
      <c r="CA23" s="172" t="s">
        <v>5</v>
      </c>
      <c r="CB23" s="172"/>
      <c r="CC23" s="172"/>
      <c r="CD23" s="172"/>
      <c r="CE23" s="11">
        <v>0</v>
      </c>
      <c r="CF23" s="2">
        <v>0</v>
      </c>
      <c r="CG23" s="11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15">
        <f>SUM(CH23*CH29,CI23*CI29,CJ23*CJ29,CK23*CK29,CL23*CL29)/CM29</f>
        <v>0</v>
      </c>
      <c r="CN23" s="15">
        <f>SUM(CE23*CE29,CF23*CF29,CG23*CG29,CM23*CM29)/CN29</f>
        <v>0</v>
      </c>
      <c r="CO23" s="28">
        <v>5</v>
      </c>
      <c r="CP23" s="172" t="s">
        <v>5</v>
      </c>
      <c r="CQ23" s="172"/>
      <c r="CR23" s="172"/>
      <c r="CS23" s="172"/>
      <c r="CT23" s="2">
        <v>2.28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f>SUM(CT23*CT29,CU23*CU29,CV23*CV29,CW23*CW29,CX23*CX29,CY23*CY29,CZ23*CZ29,DA23*DA29,DB23*DB29,DC23*DC29,DD23*DD29,DE23*DE29)/DF29</f>
        <v>0.46789825650823974</v>
      </c>
      <c r="DG23" s="28">
        <v>5</v>
      </c>
      <c r="DH23" s="172" t="s">
        <v>5</v>
      </c>
      <c r="DI23" s="172"/>
      <c r="DJ23" s="172"/>
      <c r="DK23" s="172"/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>SUM(DL23*DL29,DM23*DM29,DN23*DN29,DO23*DO29,DP23*DP29,DQ23*DQ29,DR23*DR29)/DS29</f>
        <v>0</v>
      </c>
      <c r="DT23" s="2">
        <v>0</v>
      </c>
      <c r="DU23" s="2">
        <v>0</v>
      </c>
      <c r="DV23" s="2">
        <v>0</v>
      </c>
      <c r="DW23" s="7">
        <f>SUM(DS23*DS29,DV23*DV29)/DW29</f>
        <v>0</v>
      </c>
      <c r="DX23" s="28">
        <v>5</v>
      </c>
      <c r="DY23" s="172" t="s">
        <v>5</v>
      </c>
      <c r="DZ23" s="172"/>
      <c r="EA23" s="172"/>
      <c r="EB23" s="172"/>
      <c r="EC23" s="2">
        <v>2.28</v>
      </c>
      <c r="ED23" s="2">
        <v>0</v>
      </c>
      <c r="EE23" s="2">
        <v>0</v>
      </c>
      <c r="EF23" s="2">
        <v>0</v>
      </c>
      <c r="EG23" s="2">
        <v>2.28</v>
      </c>
      <c r="EH23" s="2">
        <v>0</v>
      </c>
      <c r="EI23" s="2">
        <v>2.28</v>
      </c>
      <c r="EJ23" s="2">
        <v>0</v>
      </c>
      <c r="EK23" s="2">
        <f>SUM(EC23*EC29,ED23*ED29,EE23*EE29,EF23*EF29,EG23*EG29,EH23*EH29,EI23*EI29,EJ23*EJ29)/EK29</f>
        <v>0.8455901497921731</v>
      </c>
      <c r="EL23" s="11">
        <v>0</v>
      </c>
      <c r="EM23" s="11">
        <v>0</v>
      </c>
      <c r="EN23" s="11">
        <v>0</v>
      </c>
      <c r="EO23" s="15">
        <f>SUM(EK23*EK29,EL23*EL29,EM23*EM29,EN23*EN29)/EO29</f>
        <v>0.7563215488215489</v>
      </c>
      <c r="EP23" s="28">
        <v>5</v>
      </c>
      <c r="EQ23" s="172" t="s">
        <v>5</v>
      </c>
      <c r="ER23" s="172"/>
      <c r="ES23" s="172"/>
      <c r="ET23" s="172"/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2">
        <v>0</v>
      </c>
      <c r="FB23" s="2">
        <v>1.86</v>
      </c>
      <c r="FC23" s="2">
        <v>2.28</v>
      </c>
      <c r="FD23" s="2">
        <v>2.28</v>
      </c>
      <c r="FE23" s="2">
        <v>2.28</v>
      </c>
      <c r="FF23" s="7">
        <f>SUM(FE23*FE29,FD23*F492,FC23*FC29,FB23*FB29)/FF29</f>
        <v>1.598731947147393</v>
      </c>
      <c r="FG23" s="7">
        <v>2.26</v>
      </c>
      <c r="FH23" s="2">
        <v>2.28</v>
      </c>
      <c r="FI23" s="15">
        <f>SUM(FA23*FA29,FF23*FF29,FH23*FH29,FG23*FG29)/FI29</f>
        <v>1.6024659341422343</v>
      </c>
      <c r="FJ23" s="41">
        <f>SUM(FI23*FI29,EO23*EO29,DW23*DW29,DF23*DF29,CN23*CN29,BY23*BY29,BG23*BG29,AJ23*AJ29,O23*O29)/FJ29</f>
        <v>0.8362951618003407</v>
      </c>
    </row>
    <row r="24" spans="1:166" ht="24" customHeight="1">
      <c r="A24" s="28">
        <v>6</v>
      </c>
      <c r="B24" s="172" t="s">
        <v>6</v>
      </c>
      <c r="C24" s="172"/>
      <c r="D24" s="172"/>
      <c r="E24" s="172"/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8">
        <v>6</v>
      </c>
      <c r="Q24" s="172" t="s">
        <v>6</v>
      </c>
      <c r="R24" s="172"/>
      <c r="S24" s="172"/>
      <c r="T24" s="172"/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11">
        <v>0</v>
      </c>
      <c r="AJ24" s="7">
        <f>SUM(U29*U24,V29*V24,W29*W24,X29*X24,Y29*Y24,Z29*Z24,AA29*AA24,AB29*AB24,AC29*AC24,AD29*AD24,AE29*AE24,AI24*AI29)/AJ29</f>
        <v>0</v>
      </c>
      <c r="AK24" s="28">
        <v>6</v>
      </c>
      <c r="AL24" s="172" t="s">
        <v>6</v>
      </c>
      <c r="AM24" s="172"/>
      <c r="AN24" s="172"/>
      <c r="AO24" s="172"/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2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28">
        <v>6</v>
      </c>
      <c r="BI24" s="172" t="s">
        <v>6</v>
      </c>
      <c r="BJ24" s="172"/>
      <c r="BK24" s="172"/>
      <c r="BL24" s="172"/>
      <c r="BM24" s="11">
        <v>0</v>
      </c>
      <c r="BN24" s="2"/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28">
        <v>6</v>
      </c>
      <c r="CA24" s="172" t="s">
        <v>6</v>
      </c>
      <c r="CB24" s="172"/>
      <c r="CC24" s="172"/>
      <c r="CD24" s="172"/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28">
        <v>6</v>
      </c>
      <c r="CP24" s="172" t="s">
        <v>6</v>
      </c>
      <c r="CQ24" s="172"/>
      <c r="CR24" s="172"/>
      <c r="CS24" s="172"/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28">
        <v>6</v>
      </c>
      <c r="DH24" s="172" t="s">
        <v>6</v>
      </c>
      <c r="DI24" s="172"/>
      <c r="DJ24" s="172"/>
      <c r="DK24" s="172"/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2">
        <v>0</v>
      </c>
      <c r="DU24" s="2">
        <v>0</v>
      </c>
      <c r="DV24" s="2">
        <v>0</v>
      </c>
      <c r="DW24" s="11">
        <v>0</v>
      </c>
      <c r="DX24" s="28">
        <v>6</v>
      </c>
      <c r="DY24" s="172" t="s">
        <v>6</v>
      </c>
      <c r="DZ24" s="172"/>
      <c r="EA24" s="172"/>
      <c r="EB24" s="172"/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28">
        <v>6</v>
      </c>
      <c r="EQ24" s="172" t="s">
        <v>6</v>
      </c>
      <c r="ER24" s="172"/>
      <c r="ES24" s="172"/>
      <c r="ET24" s="172"/>
      <c r="EU24" s="11">
        <v>0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2">
        <v>1.93</v>
      </c>
      <c r="FC24" s="2">
        <v>1.16</v>
      </c>
      <c r="FD24" s="2">
        <v>0</v>
      </c>
      <c r="FE24" s="2">
        <v>0</v>
      </c>
      <c r="FF24" s="7">
        <f>SUM(FE24*FE29,FD24*FD29,FC24*FC29,FB24*FB29)/FF29</f>
        <v>1.1058557820342108</v>
      </c>
      <c r="FG24" s="7">
        <v>2.13</v>
      </c>
      <c r="FH24" s="11">
        <v>0</v>
      </c>
      <c r="FI24" s="15">
        <f>SUM(FA24*FA29,FF24*FF29,FH24*FH29,FG24*FG29)/FI29</f>
        <v>1.0120465552257458</v>
      </c>
      <c r="FJ24" s="41">
        <f>SUM(FI24*FI29,EO24*EO29,DW24*DW29,DF24*DF29,CN24*CN29,BY24*BY29,BG24*BG29,AJ24*AJ29,O24*O29)/FJ29</f>
        <v>0.24451008646741723</v>
      </c>
    </row>
    <row r="25" spans="1:166" ht="21.75" customHeight="1">
      <c r="A25" s="28">
        <v>7</v>
      </c>
      <c r="B25" s="172" t="s">
        <v>192</v>
      </c>
      <c r="C25" s="172"/>
      <c r="D25" s="172"/>
      <c r="E25" s="172"/>
      <c r="F25" s="2">
        <v>3.82</v>
      </c>
      <c r="G25" s="2">
        <v>3.82</v>
      </c>
      <c r="H25" s="2">
        <v>3.82</v>
      </c>
      <c r="I25" s="2">
        <v>3.82</v>
      </c>
      <c r="J25" s="2">
        <v>3.82</v>
      </c>
      <c r="K25" s="2">
        <v>3.82</v>
      </c>
      <c r="L25" s="2">
        <v>3.82</v>
      </c>
      <c r="M25" s="2">
        <v>3.82</v>
      </c>
      <c r="N25" s="2">
        <v>3.82</v>
      </c>
      <c r="O25" s="2">
        <f>SUM(F25*F29,H29*H25,G25*G29,I25*I29,J25*J29,K25*K29,L25*L29,M25*M29,N25*N29)/O29</f>
        <v>3.82</v>
      </c>
      <c r="P25" s="28">
        <v>7</v>
      </c>
      <c r="Q25" s="172" t="s">
        <v>192</v>
      </c>
      <c r="R25" s="172"/>
      <c r="S25" s="172"/>
      <c r="T25" s="172"/>
      <c r="U25" s="2">
        <v>3.82</v>
      </c>
      <c r="V25" s="2">
        <v>3.82</v>
      </c>
      <c r="W25" s="2">
        <v>3.82</v>
      </c>
      <c r="X25" s="2">
        <v>3.82</v>
      </c>
      <c r="Y25" s="2">
        <v>3.82</v>
      </c>
      <c r="Z25" s="2">
        <v>3.82</v>
      </c>
      <c r="AA25" s="2">
        <v>3.82</v>
      </c>
      <c r="AB25" s="2">
        <v>3.82</v>
      </c>
      <c r="AC25" s="2">
        <v>3.82</v>
      </c>
      <c r="AD25" s="2">
        <v>3.82</v>
      </c>
      <c r="AE25" s="2">
        <v>3.82</v>
      </c>
      <c r="AF25" s="2">
        <v>3.82</v>
      </c>
      <c r="AG25" s="2">
        <v>3.82</v>
      </c>
      <c r="AH25" s="2">
        <v>3.82</v>
      </c>
      <c r="AI25" s="2">
        <v>3.82</v>
      </c>
      <c r="AJ25" s="2">
        <v>3.82</v>
      </c>
      <c r="AK25" s="28">
        <v>7</v>
      </c>
      <c r="AL25" s="172" t="s">
        <v>192</v>
      </c>
      <c r="AM25" s="172"/>
      <c r="AN25" s="172"/>
      <c r="AO25" s="172"/>
      <c r="AP25" s="2">
        <v>3.82</v>
      </c>
      <c r="AQ25" s="2">
        <v>3.82</v>
      </c>
      <c r="AR25" s="2">
        <v>3.82</v>
      </c>
      <c r="AS25" s="2">
        <v>3.82</v>
      </c>
      <c r="AT25" s="2">
        <v>3.82</v>
      </c>
      <c r="AU25" s="2">
        <v>3.82</v>
      </c>
      <c r="AV25" s="2">
        <v>3.82</v>
      </c>
      <c r="AW25" s="2">
        <v>3.82</v>
      </c>
      <c r="AX25" s="2">
        <v>3.82</v>
      </c>
      <c r="AY25" s="2">
        <v>3.82</v>
      </c>
      <c r="AZ25" s="2">
        <v>3.82</v>
      </c>
      <c r="BA25" s="2">
        <v>3.82</v>
      </c>
      <c r="BB25" s="2">
        <v>3.82</v>
      </c>
      <c r="BC25" s="2">
        <v>3.82</v>
      </c>
      <c r="BD25" s="2">
        <v>3.82</v>
      </c>
      <c r="BE25" s="2">
        <v>3.82</v>
      </c>
      <c r="BF25" s="2">
        <v>3.82</v>
      </c>
      <c r="BG25" s="2">
        <v>3.82</v>
      </c>
      <c r="BH25" s="28">
        <v>7</v>
      </c>
      <c r="BI25" s="172" t="s">
        <v>192</v>
      </c>
      <c r="BJ25" s="172"/>
      <c r="BK25" s="172"/>
      <c r="BL25" s="172"/>
      <c r="BM25" s="2">
        <v>3.82</v>
      </c>
      <c r="BN25" s="2"/>
      <c r="BO25" s="2">
        <v>3.82</v>
      </c>
      <c r="BP25" s="2">
        <v>3.82</v>
      </c>
      <c r="BQ25" s="2">
        <v>3.82</v>
      </c>
      <c r="BR25" s="2">
        <v>3.82</v>
      </c>
      <c r="BS25" s="2">
        <v>3.82</v>
      </c>
      <c r="BT25" s="2">
        <v>3.82</v>
      </c>
      <c r="BU25" s="2">
        <v>3.82</v>
      </c>
      <c r="BV25" s="2">
        <v>3.82</v>
      </c>
      <c r="BW25" s="2">
        <v>3.82</v>
      </c>
      <c r="BX25" s="2">
        <v>3.82</v>
      </c>
      <c r="BY25" s="2">
        <v>3.82</v>
      </c>
      <c r="BZ25" s="28">
        <v>7</v>
      </c>
      <c r="CA25" s="172" t="s">
        <v>192</v>
      </c>
      <c r="CB25" s="172"/>
      <c r="CC25" s="172"/>
      <c r="CD25" s="172"/>
      <c r="CE25" s="2">
        <v>3.82</v>
      </c>
      <c r="CF25" s="2">
        <v>3.82</v>
      </c>
      <c r="CG25" s="2">
        <v>3.82</v>
      </c>
      <c r="CH25" s="2">
        <v>3.82</v>
      </c>
      <c r="CI25" s="2">
        <v>3.82</v>
      </c>
      <c r="CJ25" s="2">
        <v>3.82</v>
      </c>
      <c r="CK25" s="2">
        <v>3.82</v>
      </c>
      <c r="CL25" s="2">
        <v>3.82</v>
      </c>
      <c r="CM25" s="2">
        <v>3.82</v>
      </c>
      <c r="CN25" s="2">
        <v>3.82</v>
      </c>
      <c r="CO25" s="28">
        <v>7</v>
      </c>
      <c r="CP25" s="172" t="s">
        <v>192</v>
      </c>
      <c r="CQ25" s="172"/>
      <c r="CR25" s="172"/>
      <c r="CS25" s="172"/>
      <c r="CT25" s="2">
        <v>3.82</v>
      </c>
      <c r="CU25" s="2">
        <v>3.82</v>
      </c>
      <c r="CV25" s="2">
        <v>3.82</v>
      </c>
      <c r="CW25" s="2">
        <v>3.82</v>
      </c>
      <c r="CX25" s="2">
        <v>3.82</v>
      </c>
      <c r="CY25" s="2">
        <v>3.82</v>
      </c>
      <c r="CZ25" s="2">
        <v>3.82</v>
      </c>
      <c r="DA25" s="2">
        <v>3.82</v>
      </c>
      <c r="DB25" s="2">
        <v>3.82</v>
      </c>
      <c r="DC25" s="2">
        <v>3.82</v>
      </c>
      <c r="DD25" s="2">
        <v>3.82</v>
      </c>
      <c r="DE25" s="2">
        <v>3.82</v>
      </c>
      <c r="DF25" s="2">
        <v>3.82</v>
      </c>
      <c r="DG25" s="28">
        <v>7</v>
      </c>
      <c r="DH25" s="172" t="s">
        <v>192</v>
      </c>
      <c r="DI25" s="172"/>
      <c r="DJ25" s="172"/>
      <c r="DK25" s="172"/>
      <c r="DL25" s="2">
        <v>3.82</v>
      </c>
      <c r="DM25" s="2">
        <v>3.82</v>
      </c>
      <c r="DN25" s="2">
        <v>3.82</v>
      </c>
      <c r="DO25" s="2">
        <v>3.82</v>
      </c>
      <c r="DP25" s="2">
        <v>3.82</v>
      </c>
      <c r="DQ25" s="2">
        <v>3.82</v>
      </c>
      <c r="DR25" s="2">
        <v>3.82</v>
      </c>
      <c r="DS25" s="2">
        <v>3.82</v>
      </c>
      <c r="DT25" s="2">
        <v>3.82</v>
      </c>
      <c r="DU25" s="2">
        <v>3.82</v>
      </c>
      <c r="DV25" s="2">
        <v>3.82</v>
      </c>
      <c r="DW25" s="2">
        <v>3.82</v>
      </c>
      <c r="DX25" s="28">
        <v>7</v>
      </c>
      <c r="DY25" s="172" t="s">
        <v>192</v>
      </c>
      <c r="DZ25" s="172"/>
      <c r="EA25" s="172"/>
      <c r="EB25" s="172"/>
      <c r="EC25" s="2">
        <v>3.82</v>
      </c>
      <c r="ED25" s="2">
        <v>3.82</v>
      </c>
      <c r="EE25" s="2">
        <v>3.82</v>
      </c>
      <c r="EF25" s="2">
        <v>3.82</v>
      </c>
      <c r="EG25" s="2">
        <v>3.82</v>
      </c>
      <c r="EH25" s="2">
        <v>3.82</v>
      </c>
      <c r="EI25" s="2">
        <v>3.82</v>
      </c>
      <c r="EJ25" s="2">
        <v>3.82</v>
      </c>
      <c r="EK25" s="2">
        <v>3.82</v>
      </c>
      <c r="EL25" s="2">
        <v>3.82</v>
      </c>
      <c r="EM25" s="2">
        <v>3.82</v>
      </c>
      <c r="EN25" s="2">
        <v>3.82</v>
      </c>
      <c r="EO25" s="2">
        <v>3.82</v>
      </c>
      <c r="EP25" s="28">
        <v>7</v>
      </c>
      <c r="EQ25" s="172" t="s">
        <v>192</v>
      </c>
      <c r="ER25" s="172"/>
      <c r="ES25" s="172"/>
      <c r="ET25" s="172"/>
      <c r="EU25" s="2">
        <v>3.82</v>
      </c>
      <c r="EV25" s="2">
        <v>3.82</v>
      </c>
      <c r="EW25" s="2">
        <v>3.82</v>
      </c>
      <c r="EX25" s="2">
        <v>3.82</v>
      </c>
      <c r="EY25" s="2">
        <v>3.82</v>
      </c>
      <c r="EZ25" s="2">
        <v>3.82</v>
      </c>
      <c r="FA25" s="2">
        <v>3.82</v>
      </c>
      <c r="FB25" s="2">
        <v>3.44</v>
      </c>
      <c r="FC25" s="2">
        <v>3.82</v>
      </c>
      <c r="FD25" s="2">
        <v>3.82</v>
      </c>
      <c r="FE25" s="2">
        <v>3.82</v>
      </c>
      <c r="FF25" s="7">
        <f>SUM(FE25*FE29,FD25*FD29,FC25*FC29,FB25*FB29)/FF29</f>
        <v>3.682616682030796</v>
      </c>
      <c r="FG25" s="7">
        <v>3.82</v>
      </c>
      <c r="FH25" s="2">
        <v>3.82</v>
      </c>
      <c r="FI25" s="15">
        <f>SUM(FA25*FA29,FF25*FF29,FH25*FH29,FG25*FG29)/FI29</f>
        <v>3.7501529274939673</v>
      </c>
      <c r="FJ25" s="41">
        <f>SUM(FI25*FI29,EO25*EO29,DW25*DW29,DF25*DF29,CN25*CN29,BY25*BY29,BG25*BG29,AJ25*AJ29,O25*O29)/FJ29</f>
        <v>3.8031249722161875</v>
      </c>
    </row>
    <row r="26" spans="1:166" ht="36.75" customHeight="1">
      <c r="A26" s="28">
        <v>8</v>
      </c>
      <c r="B26" s="172" t="s">
        <v>7</v>
      </c>
      <c r="C26" s="172"/>
      <c r="D26" s="172"/>
      <c r="E26" s="172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8">
        <v>8</v>
      </c>
      <c r="Q26" s="172" t="s">
        <v>7</v>
      </c>
      <c r="R26" s="172"/>
      <c r="S26" s="172"/>
      <c r="T26" s="172"/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8">
        <v>8</v>
      </c>
      <c r="AL26" s="172" t="s">
        <v>7</v>
      </c>
      <c r="AM26" s="172"/>
      <c r="AN26" s="172"/>
      <c r="AO26" s="172"/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8">
        <v>8</v>
      </c>
      <c r="BI26" s="172" t="s">
        <v>7</v>
      </c>
      <c r="BJ26" s="172"/>
      <c r="BK26" s="172"/>
      <c r="BL26" s="172"/>
      <c r="BM26" s="2">
        <v>0</v>
      </c>
      <c r="BN26" s="2"/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8">
        <v>8</v>
      </c>
      <c r="CA26" s="172" t="s">
        <v>7</v>
      </c>
      <c r="CB26" s="172"/>
      <c r="CC26" s="172"/>
      <c r="CD26" s="172"/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8">
        <v>8</v>
      </c>
      <c r="CP26" s="172" t="s">
        <v>7</v>
      </c>
      <c r="CQ26" s="172"/>
      <c r="CR26" s="172"/>
      <c r="CS26" s="172"/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8">
        <v>8</v>
      </c>
      <c r="DH26" s="172" t="s">
        <v>7</v>
      </c>
      <c r="DI26" s="172"/>
      <c r="DJ26" s="172"/>
      <c r="DK26" s="172"/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f>SUM(FH26)</f>
        <v>0</v>
      </c>
      <c r="DU26" s="2">
        <v>0</v>
      </c>
      <c r="DV26" s="2">
        <v>0</v>
      </c>
      <c r="DW26" s="2">
        <v>0</v>
      </c>
      <c r="DX26" s="28">
        <v>8</v>
      </c>
      <c r="DY26" s="172" t="s">
        <v>7</v>
      </c>
      <c r="DZ26" s="172"/>
      <c r="EA26" s="172"/>
      <c r="EB26" s="172"/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f>SUM(FT26)</f>
        <v>0</v>
      </c>
      <c r="EL26" s="2">
        <f>SUM(FU26)</f>
        <v>0</v>
      </c>
      <c r="EM26" s="2">
        <f>SUM(FV26)</f>
        <v>0</v>
      </c>
      <c r="EN26" s="2">
        <f>SUM(FW26)</f>
        <v>0</v>
      </c>
      <c r="EO26" s="2">
        <f>SUM(FX26)</f>
        <v>0</v>
      </c>
      <c r="EP26" s="28">
        <v>8</v>
      </c>
      <c r="EQ26" s="172" t="s">
        <v>7</v>
      </c>
      <c r="ER26" s="172"/>
      <c r="ES26" s="172"/>
      <c r="ET26" s="172"/>
      <c r="EU26" s="2">
        <f aca="true" t="shared" si="22" ref="EU26:EZ26">SUM(GD26)</f>
        <v>0</v>
      </c>
      <c r="EV26" s="2">
        <f t="shared" si="22"/>
        <v>0</v>
      </c>
      <c r="EW26" s="2">
        <f t="shared" si="22"/>
        <v>0</v>
      </c>
      <c r="EX26" s="2">
        <f t="shared" si="22"/>
        <v>0</v>
      </c>
      <c r="EY26" s="2">
        <f t="shared" si="22"/>
        <v>0</v>
      </c>
      <c r="EZ26" s="2">
        <f t="shared" si="22"/>
        <v>0</v>
      </c>
      <c r="FA26" s="2">
        <v>0</v>
      </c>
      <c r="FB26" s="2">
        <v>0.54</v>
      </c>
      <c r="FC26" s="2">
        <v>0.07</v>
      </c>
      <c r="FD26" s="2">
        <v>0</v>
      </c>
      <c r="FE26" s="2">
        <v>0</v>
      </c>
      <c r="FF26" s="7">
        <f>SUM(FE26*FE29,FD26*FD29,FC26*FC29,FB26*FB29)/FF29</f>
        <v>0.21985523575403737</v>
      </c>
      <c r="FG26" s="7">
        <v>0</v>
      </c>
      <c r="FH26" s="2">
        <v>0</v>
      </c>
      <c r="FI26" s="15">
        <f>SUM(FA26*FA29,FF26*FF29,FH26*FH29,FG26*FG29)/FI29</f>
        <v>0.11177663212345294</v>
      </c>
      <c r="FJ26" s="41">
        <f>SUM(FI26*FI29,EO26*EO29,DW26*DW29,DF26*DF29,CN26*CN29,BY26*BY29,BG26*BG29,AJ26*AJ29,O26*O29)/FJ29</f>
        <v>0.027005194419584634</v>
      </c>
    </row>
    <row r="27" spans="1:166" ht="15" customHeight="1">
      <c r="A27" s="28">
        <v>9</v>
      </c>
      <c r="B27" s="173" t="s">
        <v>111</v>
      </c>
      <c r="C27" s="174"/>
      <c r="D27" s="174"/>
      <c r="E27" s="175"/>
      <c r="F27" s="20"/>
      <c r="G27" s="20"/>
      <c r="H27" s="20"/>
      <c r="I27" s="20"/>
      <c r="J27" s="20"/>
      <c r="K27" s="20"/>
      <c r="L27" s="20"/>
      <c r="M27" s="20"/>
      <c r="N27" s="20"/>
      <c r="O27" s="61"/>
      <c r="P27" s="28">
        <v>9</v>
      </c>
      <c r="Q27" s="173" t="s">
        <v>111</v>
      </c>
      <c r="R27" s="174"/>
      <c r="S27" s="174"/>
      <c r="T27" s="17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/>
      <c r="AH27" s="20"/>
      <c r="AI27" s="2"/>
      <c r="AJ27" s="2"/>
      <c r="AK27" s="28">
        <v>9</v>
      </c>
      <c r="AL27" s="173" t="s">
        <v>111</v>
      </c>
      <c r="AM27" s="174"/>
      <c r="AN27" s="174"/>
      <c r="AO27" s="175"/>
      <c r="AP27" s="2"/>
      <c r="AQ27" s="2"/>
      <c r="AR27" s="2"/>
      <c r="AS27" s="2"/>
      <c r="AT27" s="2"/>
      <c r="AU27" s="20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8">
        <v>9</v>
      </c>
      <c r="BI27" s="173" t="s">
        <v>111</v>
      </c>
      <c r="BJ27" s="174"/>
      <c r="BK27" s="174"/>
      <c r="BL27" s="175"/>
      <c r="BM27" s="2"/>
      <c r="BN27" s="20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8">
        <v>9</v>
      </c>
      <c r="CA27" s="173" t="s">
        <v>111</v>
      </c>
      <c r="CB27" s="174"/>
      <c r="CC27" s="174"/>
      <c r="CD27" s="175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8">
        <v>9</v>
      </c>
      <c r="CP27" s="173" t="s">
        <v>111</v>
      </c>
      <c r="CQ27" s="174"/>
      <c r="CR27" s="174"/>
      <c r="CS27" s="175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8">
        <v>9</v>
      </c>
      <c r="DH27" s="173" t="s">
        <v>111</v>
      </c>
      <c r="DI27" s="174"/>
      <c r="DJ27" s="174"/>
      <c r="DK27" s="175"/>
      <c r="DL27" s="2"/>
      <c r="DM27" s="2"/>
      <c r="DN27" s="2"/>
      <c r="DO27" s="2"/>
      <c r="DP27" s="2"/>
      <c r="DQ27" s="2"/>
      <c r="DR27" s="2"/>
      <c r="DS27" s="2">
        <v>0</v>
      </c>
      <c r="DT27" s="2"/>
      <c r="DU27" s="2"/>
      <c r="DV27" s="2"/>
      <c r="DW27" s="2"/>
      <c r="DX27" s="28">
        <v>9</v>
      </c>
      <c r="DY27" s="173" t="s">
        <v>111</v>
      </c>
      <c r="DZ27" s="174"/>
      <c r="EA27" s="174"/>
      <c r="EB27" s="175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8">
        <v>9</v>
      </c>
      <c r="EQ27" s="173" t="s">
        <v>190</v>
      </c>
      <c r="ER27" s="174"/>
      <c r="ES27" s="174"/>
      <c r="ET27" s="175"/>
      <c r="EU27" s="2"/>
      <c r="EV27" s="2"/>
      <c r="EW27" s="2"/>
      <c r="EX27" s="2"/>
      <c r="EY27" s="2"/>
      <c r="EZ27" s="2"/>
      <c r="FA27" s="2"/>
      <c r="FB27" s="2"/>
      <c r="FC27" s="2">
        <v>1.1</v>
      </c>
      <c r="FD27" s="2"/>
      <c r="FE27" s="2"/>
      <c r="FF27" s="7">
        <f>SUM(FE27*FE29,FD27*FD29,FC27*FC29,FB27*FB29)/FF29</f>
        <v>0.38698487486769784</v>
      </c>
      <c r="FG27" s="7">
        <v>0</v>
      </c>
      <c r="FH27" s="2"/>
      <c r="FI27" s="15">
        <f>SUM(FA27*FA29,FF27*FF29,FH27*FH29,FG27*FG29)/FI29</f>
        <v>0.19674703605339447</v>
      </c>
      <c r="FJ27" s="41">
        <f>SUM(FI27*FI29,EO27*EO29,DW27*DW29,DF27*DF29,CN27*CN29,BY27*BY29,BG27*BG29,AJ27*AJ29,O27*O29)/FJ29</f>
        <v>0.047534013676765026</v>
      </c>
    </row>
    <row r="28" spans="1:166" ht="12.75" customHeight="1">
      <c r="A28" s="20"/>
      <c r="B28" s="176" t="s">
        <v>30</v>
      </c>
      <c r="C28" s="176"/>
      <c r="D28" s="176"/>
      <c r="E28" s="176"/>
      <c r="F28" s="4">
        <f aca="true" t="shared" si="23" ref="F28:O28">SUM(F26,F25,F24,F23,F17,F16,F15,F8)</f>
        <v>14.499999999999998</v>
      </c>
      <c r="G28" s="4">
        <f t="shared" si="23"/>
        <v>12.36</v>
      </c>
      <c r="H28" s="4">
        <f t="shared" si="23"/>
        <v>9.95</v>
      </c>
      <c r="I28" s="4">
        <f t="shared" si="23"/>
        <v>10.709999999999999</v>
      </c>
      <c r="J28" s="4">
        <f t="shared" si="23"/>
        <v>10.709999999999999</v>
      </c>
      <c r="K28" s="4">
        <f t="shared" si="23"/>
        <v>15.04</v>
      </c>
      <c r="L28" s="4">
        <f t="shared" si="23"/>
        <v>15.04</v>
      </c>
      <c r="M28" s="4">
        <f t="shared" si="23"/>
        <v>16.2</v>
      </c>
      <c r="N28" s="4">
        <f t="shared" si="23"/>
        <v>15.04</v>
      </c>
      <c r="O28" s="4">
        <f t="shared" si="23"/>
        <v>13.092917194518023</v>
      </c>
      <c r="P28" s="20"/>
      <c r="Q28" s="176" t="s">
        <v>30</v>
      </c>
      <c r="R28" s="176"/>
      <c r="S28" s="176"/>
      <c r="T28" s="176"/>
      <c r="U28" s="4">
        <f aca="true" t="shared" si="24" ref="U28:AC28">SUM(U26,U25,U24,U23,U17,U16,U15,U8)</f>
        <v>16.2</v>
      </c>
      <c r="V28" s="4">
        <f t="shared" si="24"/>
        <v>16.2</v>
      </c>
      <c r="W28" s="4">
        <f t="shared" si="24"/>
        <v>15.04</v>
      </c>
      <c r="X28" s="4">
        <f t="shared" si="24"/>
        <v>16.2</v>
      </c>
      <c r="Y28" s="4">
        <f t="shared" si="24"/>
        <v>16.2</v>
      </c>
      <c r="Z28" s="4">
        <f t="shared" si="24"/>
        <v>16.2</v>
      </c>
      <c r="AA28" s="4">
        <f t="shared" si="24"/>
        <v>15.04</v>
      </c>
      <c r="AB28" s="4">
        <f t="shared" si="24"/>
        <v>15.04</v>
      </c>
      <c r="AC28" s="4">
        <f t="shared" si="24"/>
        <v>16.2</v>
      </c>
      <c r="AD28" s="4">
        <f aca="true" t="shared" si="25" ref="AD28:AJ28">SUM(AD26,AD25,AD24,AD23,AD17,AD16,AD15,AD8)</f>
        <v>15.04</v>
      </c>
      <c r="AE28" s="4">
        <f t="shared" si="25"/>
        <v>15.04</v>
      </c>
      <c r="AF28" s="4">
        <f t="shared" si="25"/>
        <v>15.7236304028988</v>
      </c>
      <c r="AG28" s="4">
        <f t="shared" si="25"/>
        <v>17.92</v>
      </c>
      <c r="AH28" s="4">
        <f t="shared" si="25"/>
        <v>10.709999999999999</v>
      </c>
      <c r="AI28" s="4">
        <f t="shared" si="25"/>
        <v>15.750414411366712</v>
      </c>
      <c r="AJ28" s="4">
        <f t="shared" si="25"/>
        <v>15.732677255327658</v>
      </c>
      <c r="AK28" s="20"/>
      <c r="AL28" s="176" t="s">
        <v>30</v>
      </c>
      <c r="AM28" s="176"/>
      <c r="AN28" s="176"/>
      <c r="AO28" s="176"/>
      <c r="AP28" s="4">
        <f>SUM(AP26,AP25,AP24,AP23,AP17,AP16,AP15,AP8)</f>
        <v>15.620000000000001</v>
      </c>
      <c r="AQ28" s="4">
        <f>SUM(AQ26,AQ25,AQ24,AQ23,AQ17,AQ16,AQ15,AQ8)</f>
        <v>16.27</v>
      </c>
      <c r="AR28" s="4">
        <f>SUM(AR26,AR25,AR24,AR23,AR17,AR16,AR15,AR8)</f>
        <v>15.947703951929743</v>
      </c>
      <c r="AS28" s="4">
        <f aca="true" t="shared" si="26" ref="AS28:BE28">SUM(AS26,AS25,AS24,AS23,AS17,AS16,AS15,AS8)</f>
        <v>15.35</v>
      </c>
      <c r="AT28" s="4">
        <f t="shared" si="26"/>
        <v>10.959999999999999</v>
      </c>
      <c r="AU28" s="4">
        <f>SUM(AU26,AU25,AU24,AU23,AU17,AU16,AU15,AU8)</f>
        <v>10.709999999999999</v>
      </c>
      <c r="AV28" s="4">
        <f t="shared" si="26"/>
        <v>11.239999999999998</v>
      </c>
      <c r="AW28" s="4">
        <f t="shared" si="26"/>
        <v>10.996741173482345</v>
      </c>
      <c r="AX28" s="4">
        <f t="shared" si="26"/>
        <v>13.34</v>
      </c>
      <c r="AY28" s="4">
        <f t="shared" si="26"/>
        <v>13.34</v>
      </c>
      <c r="AZ28" s="4">
        <f t="shared" si="26"/>
        <v>13.34</v>
      </c>
      <c r="BA28" s="4">
        <f t="shared" si="26"/>
        <v>13.34</v>
      </c>
      <c r="BB28" s="4">
        <f t="shared" si="26"/>
        <v>13.34</v>
      </c>
      <c r="BC28" s="4">
        <f t="shared" si="26"/>
        <v>13.34</v>
      </c>
      <c r="BD28" s="4">
        <f t="shared" si="26"/>
        <v>13.34</v>
      </c>
      <c r="BE28" s="4">
        <f t="shared" si="26"/>
        <v>13.34</v>
      </c>
      <c r="BF28" s="4">
        <f>SUM(BF26,BF25,BF24,BF23,BF17,BF16,BF15,BF8)</f>
        <v>13.34</v>
      </c>
      <c r="BG28" s="4">
        <f>SUM(BG26,BG25,BG24,BG23,BG17,BG16,BG15,BG8)</f>
        <v>13.622173029360628</v>
      </c>
      <c r="BH28" s="20"/>
      <c r="BI28" s="176" t="s">
        <v>30</v>
      </c>
      <c r="BJ28" s="176"/>
      <c r="BK28" s="176"/>
      <c r="BL28" s="176"/>
      <c r="BM28" s="4">
        <f aca="true" t="shared" si="27" ref="BM28:BX28">SUM(BM26,BM25,BM24,BM23,BM17,BM16,BM15,BM8)</f>
        <v>15.64</v>
      </c>
      <c r="BN28" s="4"/>
      <c r="BO28" s="4">
        <f>SUM(BO26,BO25,BO24,BO23,BO17,BO16,BO15,BO8)</f>
        <v>18.810000000000002</v>
      </c>
      <c r="BP28" s="4">
        <f>SUM(BP26,BP25,BP24,BP23,BP17,BP16,BP15,BP8)</f>
        <v>15.379999999999999</v>
      </c>
      <c r="BQ28" s="4">
        <f>SUM(BQ26,BQ25,BQ24,BQ23,BQ17,BQ16,BQ15,BQ8)</f>
        <v>15.620000000000001</v>
      </c>
      <c r="BR28" s="4">
        <f t="shared" si="27"/>
        <v>16.38820865938319</v>
      </c>
      <c r="BS28" s="4">
        <f t="shared" si="27"/>
        <v>9.87</v>
      </c>
      <c r="BT28" s="4">
        <f t="shared" si="27"/>
        <v>15.35</v>
      </c>
      <c r="BU28" s="4">
        <f t="shared" si="27"/>
        <v>14.75</v>
      </c>
      <c r="BV28" s="4">
        <f t="shared" si="27"/>
        <v>15.35</v>
      </c>
      <c r="BW28" s="4">
        <f t="shared" si="27"/>
        <v>15.91</v>
      </c>
      <c r="BX28" s="4">
        <f t="shared" si="27"/>
        <v>14.064675075404441</v>
      </c>
      <c r="BY28" s="4">
        <f>SUM(BY26,BY25,BY24,BY23,BY17,BY16,BY15,BY8)</f>
        <v>15.782693865480308</v>
      </c>
      <c r="BZ28" s="20"/>
      <c r="CA28" s="176" t="s">
        <v>30</v>
      </c>
      <c r="CB28" s="176"/>
      <c r="CC28" s="176"/>
      <c r="CD28" s="176"/>
      <c r="CE28" s="4">
        <f aca="true" t="shared" si="28" ref="CE28:CN28">SUM(CE26,CE25,CE24,CE23,CE17,CE16,CE15,CE8)</f>
        <v>19.49</v>
      </c>
      <c r="CF28" s="4">
        <f t="shared" si="28"/>
        <v>13.05</v>
      </c>
      <c r="CG28" s="4">
        <f t="shared" si="28"/>
        <v>9.95</v>
      </c>
      <c r="CH28" s="4">
        <f t="shared" si="28"/>
        <v>12.809999999999999</v>
      </c>
      <c r="CI28" s="4">
        <f t="shared" si="28"/>
        <v>13.34</v>
      </c>
      <c r="CJ28" s="4">
        <f t="shared" si="28"/>
        <v>8.14</v>
      </c>
      <c r="CK28" s="4">
        <f t="shared" si="28"/>
        <v>13.05</v>
      </c>
      <c r="CL28" s="4">
        <f t="shared" si="28"/>
        <v>14.91</v>
      </c>
      <c r="CM28" s="4">
        <f t="shared" si="28"/>
        <v>13.003596643976572</v>
      </c>
      <c r="CN28" s="4">
        <f t="shared" si="28"/>
        <v>13.196756693557814</v>
      </c>
      <c r="CO28" s="20"/>
      <c r="CP28" s="176" t="s">
        <v>30</v>
      </c>
      <c r="CQ28" s="176"/>
      <c r="CR28" s="176"/>
      <c r="CS28" s="176"/>
      <c r="CT28" s="4">
        <f>SUM(CT26,CT25,CT24,CT23,CT17,CT16,CT15,CT8)</f>
        <v>15.330000000000002</v>
      </c>
      <c r="CU28" s="4">
        <f>SUM(CU26,CU25,CU24,CU23,CU17,CU16,CU15,CU8)</f>
        <v>13.05</v>
      </c>
      <c r="CV28" s="4">
        <f>SUM(CV26,CV25,CV24,CV23,CV17,CV16,CV15,CV8)</f>
        <v>12.809999999999999</v>
      </c>
      <c r="CW28" s="4">
        <f aca="true" t="shared" si="29" ref="CW28:DF28">SUM(CW26,CW25,CW24,CW23,CW17,CW16,CW15,CW8)</f>
        <v>12.809999999999999</v>
      </c>
      <c r="CX28" s="4">
        <f t="shared" si="29"/>
        <v>10.64</v>
      </c>
      <c r="CY28" s="4">
        <f t="shared" si="29"/>
        <v>9.95</v>
      </c>
      <c r="CZ28" s="4">
        <f t="shared" si="29"/>
        <v>12.809999999999999</v>
      </c>
      <c r="DA28" s="4">
        <f t="shared" si="29"/>
        <v>10.64</v>
      </c>
      <c r="DB28" s="4">
        <f t="shared" si="29"/>
        <v>12.809999999999999</v>
      </c>
      <c r="DC28" s="4">
        <f t="shared" si="29"/>
        <v>12.809999999999999</v>
      </c>
      <c r="DD28" s="4">
        <f t="shared" si="29"/>
        <v>12.809999999999999</v>
      </c>
      <c r="DE28" s="4">
        <f t="shared" si="29"/>
        <v>12.809999999999999</v>
      </c>
      <c r="DF28" s="4">
        <f t="shared" si="29"/>
        <v>13.054673393838069</v>
      </c>
      <c r="DG28" s="20"/>
      <c r="DH28" s="176" t="s">
        <v>30</v>
      </c>
      <c r="DI28" s="176"/>
      <c r="DJ28" s="176"/>
      <c r="DK28" s="176"/>
      <c r="DL28" s="4">
        <f aca="true" t="shared" si="30" ref="DL28:DW28">SUM(DL26,DL25,DL24,DL23,DL17,DL16,DL15,DL8)</f>
        <v>12.809999999999999</v>
      </c>
      <c r="DM28" s="4">
        <f t="shared" si="30"/>
        <v>13.05</v>
      </c>
      <c r="DN28" s="4">
        <f t="shared" si="30"/>
        <v>10.64</v>
      </c>
      <c r="DO28" s="4">
        <f t="shared" si="30"/>
        <v>9.95</v>
      </c>
      <c r="DP28" s="4">
        <f t="shared" si="30"/>
        <v>12.809999999999999</v>
      </c>
      <c r="DQ28" s="4">
        <f t="shared" si="30"/>
        <v>12.809999999999999</v>
      </c>
      <c r="DR28" s="4">
        <f>SUM(DR26,DR25,DR24,DR23,DR17,DR16,DR15,DR8)</f>
        <v>12.809999999999999</v>
      </c>
      <c r="DS28" s="4">
        <f t="shared" si="30"/>
        <v>12.412922559703222</v>
      </c>
      <c r="DT28" s="4">
        <f t="shared" si="30"/>
        <v>16.2</v>
      </c>
      <c r="DU28" s="4">
        <f t="shared" si="30"/>
        <v>15.04</v>
      </c>
      <c r="DV28" s="4">
        <f t="shared" si="30"/>
        <v>15.457482605945604</v>
      </c>
      <c r="DW28" s="4">
        <f t="shared" si="30"/>
        <v>13.229591957923311</v>
      </c>
      <c r="DX28" s="20"/>
      <c r="DY28" s="176" t="s">
        <v>30</v>
      </c>
      <c r="DZ28" s="176"/>
      <c r="EA28" s="176"/>
      <c r="EB28" s="176"/>
      <c r="EC28" s="4">
        <f>SUM(EC26,EC25,EC24,EC23,EC17,EC16,EC15,EC8)</f>
        <v>15.620000000000001</v>
      </c>
      <c r="ED28" s="4">
        <f aca="true" t="shared" si="31" ref="ED28:EJ28">SUM(ED26,ED25,ED24,ED23,ED17,ED16,ED15,ED8)</f>
        <v>13.34</v>
      </c>
      <c r="EE28" s="4">
        <f t="shared" si="31"/>
        <v>13.34</v>
      </c>
      <c r="EF28" s="4">
        <f t="shared" si="31"/>
        <v>13.34</v>
      </c>
      <c r="EG28" s="4">
        <f t="shared" si="31"/>
        <v>15.620000000000001</v>
      </c>
      <c r="EH28" s="4">
        <f t="shared" si="31"/>
        <v>13.34</v>
      </c>
      <c r="EI28" s="4">
        <f t="shared" si="31"/>
        <v>15.620000000000001</v>
      </c>
      <c r="EJ28" s="4">
        <f t="shared" si="31"/>
        <v>13.34</v>
      </c>
      <c r="EK28" s="4">
        <f>SUM(EK26,EK25,EK24,EK23,EK17,EK16,EK15,EK8)</f>
        <v>14.185590149792173</v>
      </c>
      <c r="EL28" s="4">
        <f>SUM(EL26,EL25,EL24,EL23,EL17,EL16,EL15,EL8)</f>
        <v>12.049999999999999</v>
      </c>
      <c r="EM28" s="4">
        <f>SUM(EM26,EM25,EM24,EM23,EM17,EM16,EM15,EM8)</f>
        <v>12.049999999999999</v>
      </c>
      <c r="EN28" s="4">
        <f>SUM(EN26,EN25,EN24,EN23,EN17,EN16,EN15,EN8)</f>
        <v>12.049999999999999</v>
      </c>
      <c r="EO28" s="4">
        <f>SUM(EO26,EO25,EO24,EO23,EO17,EO16,EO15,EO8)</f>
        <v>13.960136784511786</v>
      </c>
      <c r="EP28" s="20"/>
      <c r="EQ28" s="176" t="s">
        <v>30</v>
      </c>
      <c r="ER28" s="176"/>
      <c r="ES28" s="176"/>
      <c r="ET28" s="176"/>
      <c r="EU28" s="4">
        <f aca="true" t="shared" si="32" ref="EU28:FA28">SUM(EU26,EU25,EU24,EU23,EU17,EU16,EU15,EU8)</f>
        <v>12.049999999999999</v>
      </c>
      <c r="EV28" s="4">
        <f t="shared" si="32"/>
        <v>12.049999999999999</v>
      </c>
      <c r="EW28" s="4">
        <f t="shared" si="32"/>
        <v>12.049999999999999</v>
      </c>
      <c r="EX28" s="4">
        <f t="shared" si="32"/>
        <v>12.049999999999999</v>
      </c>
      <c r="EY28" s="4">
        <f t="shared" si="32"/>
        <v>11.76</v>
      </c>
      <c r="EZ28" s="4">
        <f t="shared" si="32"/>
        <v>11.76</v>
      </c>
      <c r="FA28" s="4">
        <f t="shared" si="32"/>
        <v>11.926536738893596</v>
      </c>
      <c r="FB28" s="4">
        <f>SUM(FB26,FB25,FB24,FB23,FB17,FB16,FB15,FB8)</f>
        <v>19.29</v>
      </c>
      <c r="FC28" s="4">
        <f>SUM(FC27,FC26,FC25,FC24,FC23,FC17,FC16,FC15,FC8)</f>
        <v>20.14</v>
      </c>
      <c r="FD28" s="4">
        <f aca="true" t="shared" si="33" ref="FD28:FJ28">SUM(FD27,FD26,FD25,FD24,FD23,FD17,FD16,FD15,FD8)</f>
        <v>17.92</v>
      </c>
      <c r="FE28" s="4">
        <f t="shared" si="33"/>
        <v>17.92</v>
      </c>
      <c r="FF28" s="4">
        <f t="shared" si="33"/>
        <v>18.666885520161152</v>
      </c>
      <c r="FG28" s="4">
        <f t="shared" si="33"/>
        <v>21.299999999999997</v>
      </c>
      <c r="FH28" s="4">
        <f t="shared" si="33"/>
        <v>15.620000000000001</v>
      </c>
      <c r="FI28" s="4">
        <f t="shared" si="33"/>
        <v>17.838948601780967</v>
      </c>
      <c r="FJ28" s="4">
        <f t="shared" si="33"/>
        <v>14.993829267740331</v>
      </c>
    </row>
    <row r="29" spans="1:169" s="1" customFormat="1" ht="12.75" customHeight="1">
      <c r="A29" s="3"/>
      <c r="B29" s="176" t="s">
        <v>31</v>
      </c>
      <c r="C29" s="176"/>
      <c r="D29" s="176"/>
      <c r="E29" s="176"/>
      <c r="F29" s="21">
        <v>93.8</v>
      </c>
      <c r="G29" s="13">
        <v>113.9</v>
      </c>
      <c r="H29" s="21">
        <v>89.4</v>
      </c>
      <c r="I29" s="13">
        <v>154.3</v>
      </c>
      <c r="J29" s="21">
        <v>71.1</v>
      </c>
      <c r="K29" s="21">
        <v>79.2</v>
      </c>
      <c r="L29" s="21">
        <v>91.4</v>
      </c>
      <c r="M29" s="13">
        <v>83</v>
      </c>
      <c r="N29" s="21">
        <v>92.2</v>
      </c>
      <c r="O29" s="13">
        <f>SUM(F29:N29)</f>
        <v>868.3000000000001</v>
      </c>
      <c r="P29" s="3"/>
      <c r="Q29" s="176" t="s">
        <v>31</v>
      </c>
      <c r="R29" s="176"/>
      <c r="S29" s="176"/>
      <c r="T29" s="176"/>
      <c r="U29" s="13">
        <v>133.2</v>
      </c>
      <c r="V29" s="21">
        <v>93.4</v>
      </c>
      <c r="W29" s="13">
        <v>104.6</v>
      </c>
      <c r="X29" s="21">
        <v>90.8</v>
      </c>
      <c r="Y29" s="13">
        <v>184.8</v>
      </c>
      <c r="Z29" s="21">
        <v>99.7</v>
      </c>
      <c r="AA29" s="13">
        <v>81</v>
      </c>
      <c r="AB29" s="21">
        <v>82.6</v>
      </c>
      <c r="AC29" s="21">
        <v>81.2</v>
      </c>
      <c r="AD29" s="21">
        <v>81.7</v>
      </c>
      <c r="AE29" s="13">
        <v>126.1</v>
      </c>
      <c r="AF29" s="13">
        <f>SUM(U29:AE29)</f>
        <v>1159.1</v>
      </c>
      <c r="AG29" s="13">
        <v>413.3</v>
      </c>
      <c r="AH29" s="13">
        <v>177.9</v>
      </c>
      <c r="AI29" s="13">
        <f>SUM(AG29:AH29)</f>
        <v>591.2</v>
      </c>
      <c r="AJ29" s="13">
        <f>SUM(AI29,U29:AE29)</f>
        <v>1750.3</v>
      </c>
      <c r="AK29" s="3"/>
      <c r="AL29" s="176" t="s">
        <v>31</v>
      </c>
      <c r="AM29" s="176"/>
      <c r="AN29" s="176"/>
      <c r="AO29" s="176"/>
      <c r="AP29" s="13">
        <v>429.1</v>
      </c>
      <c r="AQ29" s="13">
        <v>436.3</v>
      </c>
      <c r="AR29" s="13">
        <f>SUM(AP29:AQ29)</f>
        <v>865.4000000000001</v>
      </c>
      <c r="AS29" s="13">
        <v>130</v>
      </c>
      <c r="AT29" s="13">
        <v>186.2</v>
      </c>
      <c r="AU29" s="13">
        <v>180.7</v>
      </c>
      <c r="AV29" s="13">
        <v>213</v>
      </c>
      <c r="AW29" s="13">
        <f>SUM(AU29:AV29)</f>
        <v>393.7</v>
      </c>
      <c r="AX29" s="13">
        <v>298.9</v>
      </c>
      <c r="AY29" s="13">
        <v>301.5</v>
      </c>
      <c r="AZ29" s="13">
        <v>310.7</v>
      </c>
      <c r="BA29" s="13">
        <v>313.6</v>
      </c>
      <c r="BB29" s="13">
        <v>316.1</v>
      </c>
      <c r="BC29" s="13">
        <v>316.8</v>
      </c>
      <c r="BD29" s="13">
        <v>319.7</v>
      </c>
      <c r="BE29" s="13">
        <v>331.1</v>
      </c>
      <c r="BF29" s="13">
        <f>SUM(AX29:BE29)</f>
        <v>2508.3999999999996</v>
      </c>
      <c r="BG29" s="13">
        <f>SUM(AR29,AS29:AT29,AW29,BF29)</f>
        <v>4083.7</v>
      </c>
      <c r="BH29" s="3"/>
      <c r="BI29" s="176" t="s">
        <v>31</v>
      </c>
      <c r="BJ29" s="176"/>
      <c r="BK29" s="176"/>
      <c r="BL29" s="176"/>
      <c r="BM29" s="13">
        <v>252.5</v>
      </c>
      <c r="BN29" s="13"/>
      <c r="BO29" s="13">
        <v>1029.9</v>
      </c>
      <c r="BP29" s="148">
        <v>480.41</v>
      </c>
      <c r="BQ29" s="148">
        <v>618.71</v>
      </c>
      <c r="BR29" s="13">
        <f>SUM(BO29:BQ29)</f>
        <v>2129.0200000000004</v>
      </c>
      <c r="BS29" s="13">
        <v>166.7</v>
      </c>
      <c r="BT29" s="13">
        <v>144.4</v>
      </c>
      <c r="BU29" s="13">
        <v>136.6</v>
      </c>
      <c r="BV29" s="13">
        <v>178.2</v>
      </c>
      <c r="BW29" s="13">
        <v>103.5</v>
      </c>
      <c r="BX29" s="13">
        <f>SUM(BS29:BW29)</f>
        <v>729.4000000000001</v>
      </c>
      <c r="BY29" s="13">
        <f>SUM(BM29,BN29,BR29,BX29)</f>
        <v>3110.9200000000005</v>
      </c>
      <c r="BZ29" s="3"/>
      <c r="CA29" s="176" t="s">
        <v>31</v>
      </c>
      <c r="CB29" s="176"/>
      <c r="CC29" s="176"/>
      <c r="CD29" s="176"/>
      <c r="CE29" s="13">
        <v>125.8</v>
      </c>
      <c r="CF29" s="13">
        <v>433.5</v>
      </c>
      <c r="CG29" s="13">
        <v>111.5</v>
      </c>
      <c r="CH29" s="13">
        <v>131.8</v>
      </c>
      <c r="CI29" s="13">
        <v>349.3</v>
      </c>
      <c r="CJ29" s="13">
        <v>363.8</v>
      </c>
      <c r="CK29" s="13">
        <v>528.6</v>
      </c>
      <c r="CL29" s="13">
        <v>521.6</v>
      </c>
      <c r="CM29" s="13">
        <f>SUM(CH29:CL29)</f>
        <v>1895.1</v>
      </c>
      <c r="CN29" s="13">
        <f>SUM(CM29,CG29,CE29,CF29)</f>
        <v>2565.9</v>
      </c>
      <c r="CO29" s="3"/>
      <c r="CP29" s="176" t="s">
        <v>31</v>
      </c>
      <c r="CQ29" s="176"/>
      <c r="CR29" s="176"/>
      <c r="CS29" s="176"/>
      <c r="CT29" s="13">
        <v>343.7</v>
      </c>
      <c r="CU29" s="13">
        <v>449</v>
      </c>
      <c r="CV29" s="13">
        <v>101.6</v>
      </c>
      <c r="CW29" s="13">
        <v>115.4</v>
      </c>
      <c r="CX29" s="13">
        <v>78.1</v>
      </c>
      <c r="CY29" s="13">
        <v>78.8</v>
      </c>
      <c r="CZ29" s="13">
        <v>79.3</v>
      </c>
      <c r="DA29" s="13">
        <v>78</v>
      </c>
      <c r="DB29" s="13">
        <v>78.3</v>
      </c>
      <c r="DC29" s="13">
        <v>95.4</v>
      </c>
      <c r="DD29" s="13">
        <v>79.4</v>
      </c>
      <c r="DE29" s="13">
        <v>97.8</v>
      </c>
      <c r="DF29" s="13">
        <f>SUM(CT29:DE29)</f>
        <v>1674.8</v>
      </c>
      <c r="DG29" s="3"/>
      <c r="DH29" s="176" t="s">
        <v>31</v>
      </c>
      <c r="DI29" s="176"/>
      <c r="DJ29" s="176"/>
      <c r="DK29" s="176"/>
      <c r="DL29" s="13">
        <v>78.6</v>
      </c>
      <c r="DM29" s="13">
        <v>347.2</v>
      </c>
      <c r="DN29" s="13">
        <v>94.1</v>
      </c>
      <c r="DO29" s="13">
        <v>77.5</v>
      </c>
      <c r="DP29" s="13">
        <v>78.9</v>
      </c>
      <c r="DQ29" s="13">
        <v>92.8</v>
      </c>
      <c r="DR29" s="13">
        <v>93.5</v>
      </c>
      <c r="DS29" s="13">
        <f>SUM(DL29:DR29)</f>
        <v>862.5999999999999</v>
      </c>
      <c r="DT29" s="14">
        <v>113.8</v>
      </c>
      <c r="DU29" s="14">
        <v>202.4</v>
      </c>
      <c r="DV29" s="14">
        <f>SUM(DT29:DU29)</f>
        <v>316.2</v>
      </c>
      <c r="DW29" s="14">
        <f>SUM(DV29,DS29)</f>
        <v>1178.8</v>
      </c>
      <c r="DX29" s="3"/>
      <c r="DY29" s="176" t="s">
        <v>31</v>
      </c>
      <c r="DZ29" s="176"/>
      <c r="EA29" s="176"/>
      <c r="EB29" s="176"/>
      <c r="EC29" s="14">
        <v>316.3</v>
      </c>
      <c r="ED29" s="14">
        <v>318</v>
      </c>
      <c r="EE29" s="14">
        <v>314.1</v>
      </c>
      <c r="EF29" s="14">
        <v>317.8</v>
      </c>
      <c r="EG29" s="14">
        <v>307.1</v>
      </c>
      <c r="EH29" s="14">
        <v>325.9</v>
      </c>
      <c r="EI29" s="14">
        <v>322.4</v>
      </c>
      <c r="EJ29" s="14">
        <v>328.6</v>
      </c>
      <c r="EK29" s="14">
        <f>SUM(EC29:EJ29)</f>
        <v>2550.2000000000003</v>
      </c>
      <c r="EL29" s="14">
        <v>81.6</v>
      </c>
      <c r="EM29" s="14">
        <v>132.2</v>
      </c>
      <c r="EN29" s="14">
        <v>87.2</v>
      </c>
      <c r="EO29" s="14">
        <f>SUM(EK29:EN29)</f>
        <v>2851.2</v>
      </c>
      <c r="EP29" s="3"/>
      <c r="EQ29" s="176" t="s">
        <v>31</v>
      </c>
      <c r="ER29" s="176"/>
      <c r="ES29" s="176"/>
      <c r="ET29" s="176"/>
      <c r="EU29" s="14">
        <v>96.9</v>
      </c>
      <c r="EV29" s="14">
        <v>108.9</v>
      </c>
      <c r="EW29" s="14">
        <v>141.1</v>
      </c>
      <c r="EX29" s="14">
        <v>127.5</v>
      </c>
      <c r="EY29" s="14">
        <v>212.3</v>
      </c>
      <c r="EZ29" s="14">
        <v>139.4</v>
      </c>
      <c r="FA29" s="14">
        <f>SUM(EU29:EZ29)</f>
        <v>826.1</v>
      </c>
      <c r="FB29" s="14">
        <v>1058.9</v>
      </c>
      <c r="FC29" s="14">
        <v>1030.4</v>
      </c>
      <c r="FD29" s="14">
        <v>680.1</v>
      </c>
      <c r="FE29" s="14">
        <v>159.5</v>
      </c>
      <c r="FF29" s="19">
        <f>SUM(FB29:FE29)</f>
        <v>2928.9</v>
      </c>
      <c r="FG29" s="19">
        <v>1216.6</v>
      </c>
      <c r="FH29" s="56">
        <v>789.3</v>
      </c>
      <c r="FI29" s="19">
        <f>SUM(FG29,FH29,FF29,FA29)</f>
        <v>5760.900000000001</v>
      </c>
      <c r="FJ29" s="51">
        <f>SUM(FI29,EO29,DW29,DF29,CN29,BY29,BG29,AJ29,O29)</f>
        <v>23844.82</v>
      </c>
      <c r="FM29" s="62"/>
    </row>
    <row r="30" spans="1:166" s="1" customFormat="1" ht="12.75" customHeight="1">
      <c r="A30" s="3"/>
      <c r="B30" s="233"/>
      <c r="C30" s="234"/>
      <c r="D30" s="234"/>
      <c r="E30" s="235"/>
      <c r="F30" s="130"/>
      <c r="G30" s="52"/>
      <c r="H30" s="131"/>
      <c r="I30" s="52"/>
      <c r="J30" s="131"/>
      <c r="K30" s="131"/>
      <c r="L30" s="131"/>
      <c r="M30" s="52"/>
      <c r="N30" s="131"/>
      <c r="O30" s="53"/>
      <c r="P30" s="3"/>
      <c r="Q30" s="233"/>
      <c r="R30" s="234"/>
      <c r="S30" s="234"/>
      <c r="T30" s="235"/>
      <c r="U30" s="149"/>
      <c r="V30" s="131"/>
      <c r="W30" s="52"/>
      <c r="X30" s="131"/>
      <c r="Y30" s="52"/>
      <c r="Z30" s="131"/>
      <c r="AA30" s="52"/>
      <c r="AB30" s="131"/>
      <c r="AC30" s="131"/>
      <c r="AD30" s="131"/>
      <c r="AE30" s="52"/>
      <c r="AF30" s="52"/>
      <c r="AG30" s="52"/>
      <c r="AH30" s="52"/>
      <c r="AI30" s="52"/>
      <c r="AJ30" s="53"/>
      <c r="AK30" s="3"/>
      <c r="AL30" s="21"/>
      <c r="AM30" s="21"/>
      <c r="AN30" s="21"/>
      <c r="AO30" s="21"/>
      <c r="AP30" s="149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3"/>
      <c r="BH30" s="3"/>
      <c r="BI30" s="201" t="s">
        <v>174</v>
      </c>
      <c r="BJ30" s="202"/>
      <c r="BK30" s="202"/>
      <c r="BL30" s="203"/>
      <c r="BM30" s="52">
        <v>78.8</v>
      </c>
      <c r="BN30" s="52"/>
      <c r="BO30" s="52"/>
      <c r="BP30" s="52"/>
      <c r="BQ30" s="150"/>
      <c r="BR30" s="13">
        <f>SUM(BO30:BQ30)</f>
        <v>0</v>
      </c>
      <c r="BS30" s="52"/>
      <c r="BT30" s="52"/>
      <c r="BU30" s="52"/>
      <c r="BV30" s="52"/>
      <c r="BW30" s="52"/>
      <c r="BX30" s="13">
        <f>SUM(BS30:BW30)</f>
        <v>0</v>
      </c>
      <c r="BY30" s="13">
        <f>SUM(BM30,BN30,BR30,BX30)</f>
        <v>78.8</v>
      </c>
      <c r="BZ30" s="3"/>
      <c r="CA30" s="201" t="s">
        <v>174</v>
      </c>
      <c r="CB30" s="202"/>
      <c r="CC30" s="202"/>
      <c r="CD30" s="203"/>
      <c r="CE30" s="149"/>
      <c r="CF30" s="52"/>
      <c r="CG30" s="52"/>
      <c r="CH30" s="52"/>
      <c r="CI30" s="52"/>
      <c r="CJ30" s="52"/>
      <c r="CK30" s="52"/>
      <c r="CL30" s="52"/>
      <c r="CM30" s="13">
        <f>SUM(CH30:CL30)</f>
        <v>0</v>
      </c>
      <c r="CN30" s="13">
        <f>SUM(CM30,CE30,CF30)</f>
        <v>0</v>
      </c>
      <c r="CO30" s="3"/>
      <c r="CP30" s="201" t="s">
        <v>174</v>
      </c>
      <c r="CQ30" s="202"/>
      <c r="CR30" s="202"/>
      <c r="CS30" s="203"/>
      <c r="CT30" s="149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13">
        <f>SUM(CT30:DE30)</f>
        <v>0</v>
      </c>
      <c r="DG30" s="54"/>
      <c r="DH30" s="201" t="s">
        <v>174</v>
      </c>
      <c r="DI30" s="202"/>
      <c r="DJ30" s="202"/>
      <c r="DK30" s="203"/>
      <c r="DL30" s="149"/>
      <c r="DM30" s="52"/>
      <c r="DN30" s="52"/>
      <c r="DO30" s="52"/>
      <c r="DP30" s="52"/>
      <c r="DQ30" s="52"/>
      <c r="DR30" s="52"/>
      <c r="DS30" s="52"/>
      <c r="DT30" s="55"/>
      <c r="DU30" s="55"/>
      <c r="DV30" s="14">
        <f>SUM(DT30:DU30)</f>
        <v>0</v>
      </c>
      <c r="DW30" s="14">
        <f>SUM(DV30,DS30)</f>
        <v>0</v>
      </c>
      <c r="DX30" s="3"/>
      <c r="DY30" s="201" t="s">
        <v>174</v>
      </c>
      <c r="DZ30" s="202"/>
      <c r="EA30" s="202"/>
      <c r="EB30" s="203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14">
        <f>SUM(EK30:EN30)</f>
        <v>0</v>
      </c>
      <c r="EP30" s="54"/>
      <c r="EQ30" s="201" t="s">
        <v>174</v>
      </c>
      <c r="ER30" s="202"/>
      <c r="ES30" s="202"/>
      <c r="ET30" s="203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9"/>
      <c r="FG30" s="19"/>
      <c r="FH30" s="56"/>
      <c r="FI30" s="19">
        <f>SUM(FH30,FF30,FA30)</f>
        <v>0</v>
      </c>
      <c r="FJ30" s="51">
        <f>SUM(FI30,EO30,DW30,DF30,CN30,BY30,BG30,AJ30,O30)</f>
        <v>78.8</v>
      </c>
    </row>
    <row r="31" spans="1:166" ht="12.75" customHeight="1">
      <c r="A31" s="30"/>
      <c r="B31" s="171" t="s">
        <v>29</v>
      </c>
      <c r="C31" s="171"/>
      <c r="D31" s="171"/>
      <c r="E31" s="171"/>
      <c r="F31" s="242" t="s">
        <v>189</v>
      </c>
      <c r="G31" s="240"/>
      <c r="H31" s="240"/>
      <c r="I31" s="240"/>
      <c r="J31" s="240"/>
      <c r="K31" s="240"/>
      <c r="L31" s="240"/>
      <c r="M31" s="240"/>
      <c r="N31" s="240"/>
      <c r="O31" s="241"/>
      <c r="P31" s="30"/>
      <c r="Q31" s="171" t="s">
        <v>29</v>
      </c>
      <c r="R31" s="171"/>
      <c r="S31" s="171"/>
      <c r="T31" s="171"/>
      <c r="U31" s="242" t="s">
        <v>189</v>
      </c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1"/>
      <c r="AK31" s="30"/>
      <c r="AL31" s="171" t="s">
        <v>29</v>
      </c>
      <c r="AM31" s="171"/>
      <c r="AN31" s="171"/>
      <c r="AO31" s="171"/>
      <c r="AP31" s="242" t="s">
        <v>189</v>
      </c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1"/>
      <c r="BH31" s="30"/>
      <c r="BI31" s="171" t="s">
        <v>29</v>
      </c>
      <c r="BJ31" s="171"/>
      <c r="BK31" s="171"/>
      <c r="BL31" s="171"/>
      <c r="BM31" s="240" t="s">
        <v>189</v>
      </c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1"/>
      <c r="BZ31" s="30"/>
      <c r="CA31" s="171" t="s">
        <v>29</v>
      </c>
      <c r="CB31" s="171"/>
      <c r="CC31" s="171"/>
      <c r="CD31" s="171"/>
      <c r="CE31" s="242" t="s">
        <v>189</v>
      </c>
      <c r="CF31" s="240"/>
      <c r="CG31" s="240"/>
      <c r="CH31" s="240"/>
      <c r="CI31" s="240"/>
      <c r="CJ31" s="240"/>
      <c r="CK31" s="240"/>
      <c r="CL31" s="240"/>
      <c r="CM31" s="240"/>
      <c r="CN31" s="241"/>
      <c r="CO31" s="30"/>
      <c r="CP31" s="171" t="s">
        <v>29</v>
      </c>
      <c r="CQ31" s="171"/>
      <c r="CR31" s="171"/>
      <c r="CS31" s="171"/>
      <c r="CT31" s="242" t="s">
        <v>189</v>
      </c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42"/>
      <c r="DH31" s="171" t="s">
        <v>29</v>
      </c>
      <c r="DI31" s="171"/>
      <c r="DJ31" s="171"/>
      <c r="DK31" s="171"/>
      <c r="DL31" s="237" t="s">
        <v>189</v>
      </c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9"/>
      <c r="DX31" s="30"/>
      <c r="DY31" s="171" t="s">
        <v>29</v>
      </c>
      <c r="DZ31" s="171"/>
      <c r="EA31" s="171"/>
      <c r="EB31" s="171"/>
      <c r="EC31" s="238" t="s">
        <v>189</v>
      </c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47"/>
      <c r="EQ31" s="171" t="s">
        <v>29</v>
      </c>
      <c r="ER31" s="171"/>
      <c r="ES31" s="171"/>
      <c r="ET31" s="171"/>
      <c r="EU31" s="171" t="s">
        <v>189</v>
      </c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30" t="s">
        <v>194</v>
      </c>
      <c r="FH31" s="30" t="s">
        <v>189</v>
      </c>
      <c r="FI31" s="30"/>
      <c r="FJ31" s="30"/>
    </row>
    <row r="32" ht="12.75">
      <c r="A32" s="6" t="s">
        <v>150</v>
      </c>
    </row>
    <row r="34" spans="36:167" ht="0.75" customHeight="1">
      <c r="AJ34" s="44">
        <f>SUM(AF28*AF29,AI28*AI29)/AJ29</f>
        <v>15.732677255327658</v>
      </c>
      <c r="BG34" s="44">
        <f>SUM(AR28*AR29,AS28*AS29,AT28*AT29,AW28*AW29,BF28*BF29)/BG29</f>
        <v>13.622173029360628</v>
      </c>
      <c r="BY34" s="44">
        <f>SUM(BM28*BM29,BN28*BN29,BR28*BR29,BX28*BX29)/BY29</f>
        <v>15.782693865480306</v>
      </c>
      <c r="CN34" s="44">
        <f>SUM(CE28*CE29,CF28*CF29,CG28*CG29,CM28*CM29)/CN29</f>
        <v>13.196756693557814</v>
      </c>
      <c r="DF34" s="44">
        <f>SUM(CT28*CT29,CU28*CU29,CV28*CV29,CW28*CW29,CX28*CX29,CY28*CY29,CZ28*CZ29,DA28*DA29,DB28*DB29,DC28*DC29,DD28*DD29,DE28*DE29)/DF29</f>
        <v>13.054673393838073</v>
      </c>
      <c r="DW34" s="45">
        <f>SUM(DS28*DS29,DV28*DV29)/DW29</f>
        <v>13.22959195792331</v>
      </c>
      <c r="EO34" s="44">
        <f>SUM(EK28*EK29,EL28*EL29,EM28*EM29,EN28*EN29)/EO29</f>
        <v>13.960136784511787</v>
      </c>
      <c r="FI34" s="45">
        <f>SUM(FA28*FA29,FF28*FF29,FH28*FH29,FG28*FG29)/FI29</f>
        <v>17.838948601780967</v>
      </c>
      <c r="FJ34" s="45">
        <f>SUM(O28*O29,AJ28*AJ29,BG28*BG29,BY28*BY29,CN28*CN29,DF28*DF29,DW28*DW29,EO28*EO29,FI28*FI29)/FJ29</f>
        <v>14.99382926774033</v>
      </c>
      <c r="FK34" s="46">
        <f>SUM(O35*O29,AJ34*AJ29,BG34*BG29,BY34*BY29,CN34*CN29,DF34*DF29,DW34*DW29,EO34*EO29,FI34*FI29)/FJ29</f>
        <v>14.99382926774033</v>
      </c>
    </row>
    <row r="35" spans="15:166" ht="12.75" hidden="1">
      <c r="O35" s="2">
        <f>SUM(F28*F29,G28*G29,H28*H29,I28*I29,J28*J29,K28*K29,L28*L29,M28*M29,N28*N29)/O29</f>
        <v>13.092917194518021</v>
      </c>
      <c r="AJ35" s="44">
        <f>SUM(AJ34-AJ28)</f>
        <v>0</v>
      </c>
      <c r="BG35" s="44">
        <f>SUM(BG34-BG28)</f>
        <v>0</v>
      </c>
      <c r="BY35" s="44">
        <f>SUM(BY34-BY28)</f>
        <v>-1.7763568394002505E-15</v>
      </c>
      <c r="CN35" s="44">
        <f>SUM(CN34-CN28)</f>
        <v>0</v>
      </c>
      <c r="DF35" s="44">
        <f>SUM(DF34-DF28)</f>
        <v>3.552713678800501E-15</v>
      </c>
      <c r="DW35" s="44">
        <f>SUM(DW34-DW28)</f>
        <v>-1.7763568394002505E-15</v>
      </c>
      <c r="EO35" s="44">
        <f>SUM(EO34-EO28)</f>
        <v>1.7763568394002505E-15</v>
      </c>
      <c r="FI35" s="44">
        <f>SUM(FI34-FI28)</f>
        <v>0</v>
      </c>
      <c r="FJ35" s="46">
        <f>SUM(FJ34-FJ28)</f>
        <v>-1.7763568394002505E-15</v>
      </c>
    </row>
    <row r="36" spans="15:123" ht="12.75">
      <c r="O36" s="50">
        <f>SUM(O35-O28)</f>
        <v>-1.7763568394002505E-15</v>
      </c>
      <c r="DS36" s="16"/>
    </row>
    <row r="38" ht="12.75">
      <c r="DS38" s="16"/>
    </row>
    <row r="45" ht="12.75">
      <c r="A45" s="31"/>
    </row>
    <row r="46" ht="12.75">
      <c r="A46" s="31"/>
    </row>
    <row r="47" ht="12.75">
      <c r="DS47" s="16"/>
    </row>
    <row r="51" ht="12.75">
      <c r="DS51" s="16"/>
    </row>
    <row r="53" ht="12.75">
      <c r="DS53" s="16"/>
    </row>
    <row r="55" ht="12.75">
      <c r="DS55" s="16"/>
    </row>
    <row r="57" ht="12.75">
      <c r="DS57" s="16"/>
    </row>
    <row r="61" ht="12.75">
      <c r="DS61" s="16"/>
    </row>
    <row r="62" ht="12.75">
      <c r="DS62" s="16"/>
    </row>
    <row r="64" ht="12.75">
      <c r="DS64" s="16"/>
    </row>
    <row r="66" ht="12.75">
      <c r="DS66" s="16"/>
    </row>
    <row r="68" ht="12.75">
      <c r="DS68" s="16"/>
    </row>
    <row r="69" ht="12.75">
      <c r="DS69" s="16"/>
    </row>
    <row r="71" ht="12.75">
      <c r="DS71" s="16"/>
    </row>
    <row r="73" ht="12.75">
      <c r="DS73" s="16"/>
    </row>
    <row r="74" ht="12.75">
      <c r="DS74" s="16"/>
    </row>
    <row r="76" ht="12.75">
      <c r="DS76" s="16"/>
    </row>
  </sheetData>
  <sheetProtection/>
  <mergeCells count="381">
    <mergeCell ref="EU31:FF31"/>
    <mergeCell ref="B30:E30"/>
    <mergeCell ref="EC31:EO31"/>
    <mergeCell ref="BM31:BY31"/>
    <mergeCell ref="CE31:CN31"/>
    <mergeCell ref="CT31:DF31"/>
    <mergeCell ref="DY31:EB31"/>
    <mergeCell ref="F31:O31"/>
    <mergeCell ref="U31:AJ31"/>
    <mergeCell ref="AP31:BG31"/>
    <mergeCell ref="DL31:DW31"/>
    <mergeCell ref="CA31:CD31"/>
    <mergeCell ref="AL31:AO31"/>
    <mergeCell ref="A1:O1"/>
    <mergeCell ref="A2:O2"/>
    <mergeCell ref="EQ29:ET29"/>
    <mergeCell ref="EQ31:ET31"/>
    <mergeCell ref="EQ27:ET27"/>
    <mergeCell ref="EQ28:ET28"/>
    <mergeCell ref="EQ19:ET19"/>
    <mergeCell ref="EQ13:ET13"/>
    <mergeCell ref="EQ14:ET14"/>
    <mergeCell ref="FI5:FI7"/>
    <mergeCell ref="FJ5:FJ7"/>
    <mergeCell ref="EQ25:ET25"/>
    <mergeCell ref="EQ15:ET15"/>
    <mergeCell ref="EQ16:ET16"/>
    <mergeCell ref="EQ9:ET9"/>
    <mergeCell ref="EQ10:ET10"/>
    <mergeCell ref="EQ11:ET11"/>
    <mergeCell ref="EQ26:ET26"/>
    <mergeCell ref="EQ21:ET21"/>
    <mergeCell ref="EQ22:ET22"/>
    <mergeCell ref="EQ23:ET23"/>
    <mergeCell ref="EQ24:ET24"/>
    <mergeCell ref="EQ17:ET17"/>
    <mergeCell ref="EQ18:ET18"/>
    <mergeCell ref="EQ20:ET20"/>
    <mergeCell ref="EQ12:ET12"/>
    <mergeCell ref="EU5:FA5"/>
    <mergeCell ref="EP5:EP7"/>
    <mergeCell ref="EQ5:ET7"/>
    <mergeCell ref="EQ8:ET8"/>
    <mergeCell ref="EX6:EX7"/>
    <mergeCell ref="EY6:EY7"/>
    <mergeCell ref="EZ6:EZ7"/>
    <mergeCell ref="FA6:FA7"/>
    <mergeCell ref="EU6:EU7"/>
    <mergeCell ref="DY18:EB18"/>
    <mergeCell ref="DY19:EB19"/>
    <mergeCell ref="DY20:EB20"/>
    <mergeCell ref="DY21:EB21"/>
    <mergeCell ref="DY14:EB14"/>
    <mergeCell ref="DY15:EB15"/>
    <mergeCell ref="DY28:EB28"/>
    <mergeCell ref="DY29:EB29"/>
    <mergeCell ref="DY22:EB22"/>
    <mergeCell ref="DY23:EB23"/>
    <mergeCell ref="DY24:EB24"/>
    <mergeCell ref="DY25:EB25"/>
    <mergeCell ref="DY26:EB26"/>
    <mergeCell ref="DY27:EB27"/>
    <mergeCell ref="DY8:EB8"/>
    <mergeCell ref="DY16:EB16"/>
    <mergeCell ref="DY17:EB17"/>
    <mergeCell ref="DY10:EB10"/>
    <mergeCell ref="DY11:EB11"/>
    <mergeCell ref="DY12:EB12"/>
    <mergeCell ref="DY13:EB13"/>
    <mergeCell ref="DY9:EB9"/>
    <mergeCell ref="DH28:DK28"/>
    <mergeCell ref="DH29:DK29"/>
    <mergeCell ref="DH31:DK31"/>
    <mergeCell ref="DL5:DS5"/>
    <mergeCell ref="DH24:DK24"/>
    <mergeCell ref="DH25:DK25"/>
    <mergeCell ref="DH26:DK26"/>
    <mergeCell ref="DH27:DK27"/>
    <mergeCell ref="DH20:DK20"/>
    <mergeCell ref="DH21:DK21"/>
    <mergeCell ref="DH14:DK14"/>
    <mergeCell ref="DH15:DK15"/>
    <mergeCell ref="DH22:DK22"/>
    <mergeCell ref="DH23:DK23"/>
    <mergeCell ref="DH16:DK16"/>
    <mergeCell ref="DH17:DK17"/>
    <mergeCell ref="DH18:DK18"/>
    <mergeCell ref="DH19:DK19"/>
    <mergeCell ref="CP29:CS29"/>
    <mergeCell ref="CP31:CS31"/>
    <mergeCell ref="CT5:DE5"/>
    <mergeCell ref="DF5:DF7"/>
    <mergeCell ref="CP25:CS25"/>
    <mergeCell ref="CP26:CS26"/>
    <mergeCell ref="CP27:CS27"/>
    <mergeCell ref="CP28:CS28"/>
    <mergeCell ref="CP21:CS21"/>
    <mergeCell ref="CP22:CS22"/>
    <mergeCell ref="CP14:CS14"/>
    <mergeCell ref="CP15:CS15"/>
    <mergeCell ref="CP16:CS16"/>
    <mergeCell ref="CP23:CS23"/>
    <mergeCell ref="CP24:CS24"/>
    <mergeCell ref="CP17:CS17"/>
    <mergeCell ref="CP18:CS18"/>
    <mergeCell ref="CP19:CS19"/>
    <mergeCell ref="CP20:CS20"/>
    <mergeCell ref="DV6:DV7"/>
    <mergeCell ref="DT5:DV5"/>
    <mergeCell ref="DU6:DU7"/>
    <mergeCell ref="CX6:CX7"/>
    <mergeCell ref="CP9:CS9"/>
    <mergeCell ref="DH8:DK8"/>
    <mergeCell ref="DH9:DK9"/>
    <mergeCell ref="DB6:DB7"/>
    <mergeCell ref="DC6:DC7"/>
    <mergeCell ref="CP8:CS8"/>
    <mergeCell ref="CP10:CS10"/>
    <mergeCell ref="CP11:CS11"/>
    <mergeCell ref="CP12:CS12"/>
    <mergeCell ref="CP13:CS13"/>
    <mergeCell ref="DH10:DK10"/>
    <mergeCell ref="DH11:DK11"/>
    <mergeCell ref="DH12:DK12"/>
    <mergeCell ref="DH13:DK13"/>
    <mergeCell ref="CA18:CD18"/>
    <mergeCell ref="CA19:CD19"/>
    <mergeCell ref="CA20:CD20"/>
    <mergeCell ref="CA21:CD21"/>
    <mergeCell ref="CA14:CD14"/>
    <mergeCell ref="CA15:CD15"/>
    <mergeCell ref="CA16:CD16"/>
    <mergeCell ref="CA17:CD17"/>
    <mergeCell ref="CA10:CD10"/>
    <mergeCell ref="CA11:CD11"/>
    <mergeCell ref="CA12:CD12"/>
    <mergeCell ref="CA13:CD13"/>
    <mergeCell ref="BI28:BL28"/>
    <mergeCell ref="BI29:BL29"/>
    <mergeCell ref="BI12:BL12"/>
    <mergeCell ref="BI13:BL13"/>
    <mergeCell ref="BI14:BL14"/>
    <mergeCell ref="BI15:BL15"/>
    <mergeCell ref="BI31:BL31"/>
    <mergeCell ref="BY5:BY7"/>
    <mergeCell ref="BI24:BL24"/>
    <mergeCell ref="BI25:BL25"/>
    <mergeCell ref="BI26:BL26"/>
    <mergeCell ref="BI27:BL27"/>
    <mergeCell ref="BI20:BL20"/>
    <mergeCell ref="BI21:BL21"/>
    <mergeCell ref="BI10:BL10"/>
    <mergeCell ref="BI11:BL11"/>
    <mergeCell ref="Q11:T11"/>
    <mergeCell ref="Q12:T12"/>
    <mergeCell ref="BI22:BL22"/>
    <mergeCell ref="BI23:BL23"/>
    <mergeCell ref="BI16:BL16"/>
    <mergeCell ref="BI17:BL17"/>
    <mergeCell ref="BI18:BL18"/>
    <mergeCell ref="BI19:BL19"/>
    <mergeCell ref="Q13:T13"/>
    <mergeCell ref="Q14:T14"/>
    <mergeCell ref="Q29:T29"/>
    <mergeCell ref="Q31:T31"/>
    <mergeCell ref="Q23:T23"/>
    <mergeCell ref="Q24:T24"/>
    <mergeCell ref="Q25:T25"/>
    <mergeCell ref="Q26:T26"/>
    <mergeCell ref="Q27:T27"/>
    <mergeCell ref="Q28:T28"/>
    <mergeCell ref="Q30:T30"/>
    <mergeCell ref="Q19:T19"/>
    <mergeCell ref="Q20:T20"/>
    <mergeCell ref="Q21:T21"/>
    <mergeCell ref="Q22:T22"/>
    <mergeCell ref="Q15:T15"/>
    <mergeCell ref="Q16:T16"/>
    <mergeCell ref="Q18:T18"/>
    <mergeCell ref="Q17:T17"/>
    <mergeCell ref="BI8:BL8"/>
    <mergeCell ref="BI9:BL9"/>
    <mergeCell ref="BZ5:BZ7"/>
    <mergeCell ref="CA5:CD7"/>
    <mergeCell ref="U5:X5"/>
    <mergeCell ref="CA8:CD8"/>
    <mergeCell ref="CA9:CD9"/>
    <mergeCell ref="AD6:AD7"/>
    <mergeCell ref="AE6:AE7"/>
    <mergeCell ref="BT6:BT7"/>
    <mergeCell ref="DW5:DW7"/>
    <mergeCell ref="DX5:DX7"/>
    <mergeCell ref="DY5:EB7"/>
    <mergeCell ref="CU6:CU7"/>
    <mergeCell ref="EV6:EV7"/>
    <mergeCell ref="EO5:EO7"/>
    <mergeCell ref="EM6:EM7"/>
    <mergeCell ref="CV6:CV7"/>
    <mergeCell ref="CW6:CW7"/>
    <mergeCell ref="DS6:DS7"/>
    <mergeCell ref="BO6:BO7"/>
    <mergeCell ref="DM6:DM7"/>
    <mergeCell ref="CP5:CS7"/>
    <mergeCell ref="CL6:CL7"/>
    <mergeCell ref="CJ6:CJ7"/>
    <mergeCell ref="CK6:CK7"/>
    <mergeCell ref="CT6:CT7"/>
    <mergeCell ref="DE6:DE7"/>
    <mergeCell ref="DL6:DL7"/>
    <mergeCell ref="CO5:CO7"/>
    <mergeCell ref="BM5:BM7"/>
    <mergeCell ref="CI6:CI7"/>
    <mergeCell ref="CN5:CN7"/>
    <mergeCell ref="CH5:CM5"/>
    <mergeCell ref="CM6:CM7"/>
    <mergeCell ref="BP6:BP7"/>
    <mergeCell ref="CF5:CF7"/>
    <mergeCell ref="BO5:BR5"/>
    <mergeCell ref="BQ6:BQ7"/>
    <mergeCell ref="BS6:BS7"/>
    <mergeCell ref="BV6:BV7"/>
    <mergeCell ref="BW6:BW7"/>
    <mergeCell ref="AT5:AT7"/>
    <mergeCell ref="CE5:CE7"/>
    <mergeCell ref="BX6:BX7"/>
    <mergeCell ref="BR6:BR7"/>
    <mergeCell ref="BD6:BD7"/>
    <mergeCell ref="BE6:BE7"/>
    <mergeCell ref="BH5:BH7"/>
    <mergeCell ref="BI5:BL7"/>
    <mergeCell ref="AX6:AX7"/>
    <mergeCell ref="AU6:AU7"/>
    <mergeCell ref="BA6:BA7"/>
    <mergeCell ref="BB6:BB7"/>
    <mergeCell ref="AU5:AW5"/>
    <mergeCell ref="AV6:AV7"/>
    <mergeCell ref="AY6:AY7"/>
    <mergeCell ref="AX5:BF5"/>
    <mergeCell ref="AC6:AC7"/>
    <mergeCell ref="A5:A7"/>
    <mergeCell ref="B5:E7"/>
    <mergeCell ref="K6:K7"/>
    <mergeCell ref="L6:L7"/>
    <mergeCell ref="G5:G7"/>
    <mergeCell ref="I5:I7"/>
    <mergeCell ref="K5:N5"/>
    <mergeCell ref="N6:N7"/>
    <mergeCell ref="Y6:Y7"/>
    <mergeCell ref="AF6:AF7"/>
    <mergeCell ref="AP5:AR5"/>
    <mergeCell ref="AP6:AP7"/>
    <mergeCell ref="AQ6:AQ7"/>
    <mergeCell ref="AJ5:AJ7"/>
    <mergeCell ref="AG5:AI5"/>
    <mergeCell ref="AH6:AH7"/>
    <mergeCell ref="AI6:AI7"/>
    <mergeCell ref="AK5:AK7"/>
    <mergeCell ref="AR6:AR7"/>
    <mergeCell ref="AB6:AB7"/>
    <mergeCell ref="Z6:Z7"/>
    <mergeCell ref="Q10:T10"/>
    <mergeCell ref="AA6:AA7"/>
    <mergeCell ref="Q8:T8"/>
    <mergeCell ref="Q9:T9"/>
    <mergeCell ref="Q5:T7"/>
    <mergeCell ref="H5:H7"/>
    <mergeCell ref="J5:J7"/>
    <mergeCell ref="M6:M7"/>
    <mergeCell ref="W6:W7"/>
    <mergeCell ref="P5:P7"/>
    <mergeCell ref="O5:O7"/>
    <mergeCell ref="FF6:FF7"/>
    <mergeCell ref="B8:E8"/>
    <mergeCell ref="B9:E9"/>
    <mergeCell ref="FE6:FE7"/>
    <mergeCell ref="FD6:FD7"/>
    <mergeCell ref="U6:U7"/>
    <mergeCell ref="V6:V7"/>
    <mergeCell ref="AG6:AG7"/>
    <mergeCell ref="X6:X7"/>
    <mergeCell ref="F5:F7"/>
    <mergeCell ref="B25:E25"/>
    <mergeCell ref="B22:E22"/>
    <mergeCell ref="B23:E23"/>
    <mergeCell ref="B20:E20"/>
    <mergeCell ref="B21:E21"/>
    <mergeCell ref="B18:E18"/>
    <mergeCell ref="B19:E19"/>
    <mergeCell ref="B24:E24"/>
    <mergeCell ref="B16:E16"/>
    <mergeCell ref="B17:E17"/>
    <mergeCell ref="B14:E14"/>
    <mergeCell ref="B15:E15"/>
    <mergeCell ref="B12:E12"/>
    <mergeCell ref="B13:E13"/>
    <mergeCell ref="EC5:EK5"/>
    <mergeCell ref="B29:E29"/>
    <mergeCell ref="B31:E31"/>
    <mergeCell ref="DT6:DT7"/>
    <mergeCell ref="B26:E26"/>
    <mergeCell ref="B27:E27"/>
    <mergeCell ref="B28:E28"/>
    <mergeCell ref="AZ6:AZ7"/>
    <mergeCell ref="B11:E11"/>
    <mergeCell ref="B10:E10"/>
    <mergeCell ref="FB6:FB7"/>
    <mergeCell ref="EW6:EW7"/>
    <mergeCell ref="FG5:FG7"/>
    <mergeCell ref="EC6:EC7"/>
    <mergeCell ref="ED6:ED7"/>
    <mergeCell ref="EE6:EE7"/>
    <mergeCell ref="EF6:EF7"/>
    <mergeCell ref="EG6:EG7"/>
    <mergeCell ref="EL5:EN5"/>
    <mergeCell ref="EN6:EN7"/>
    <mergeCell ref="AS5:AS7"/>
    <mergeCell ref="AW6:AW7"/>
    <mergeCell ref="BC6:BC7"/>
    <mergeCell ref="FH5:FH7"/>
    <mergeCell ref="EH6:EH7"/>
    <mergeCell ref="EI6:EI7"/>
    <mergeCell ref="EJ6:EJ7"/>
    <mergeCell ref="EK6:EK7"/>
    <mergeCell ref="FC6:FC7"/>
    <mergeCell ref="EL6:EL7"/>
    <mergeCell ref="CA24:CD24"/>
    <mergeCell ref="CA25:CD25"/>
    <mergeCell ref="CA26:CD26"/>
    <mergeCell ref="AL10:AO10"/>
    <mergeCell ref="AL11:AO11"/>
    <mergeCell ref="CG5:CG7"/>
    <mergeCell ref="BU6:BU7"/>
    <mergeCell ref="BF6:BF7"/>
    <mergeCell ref="BG5:BG7"/>
    <mergeCell ref="BS5:BX5"/>
    <mergeCell ref="EQ30:ET30"/>
    <mergeCell ref="AL29:AO29"/>
    <mergeCell ref="AL22:AO22"/>
    <mergeCell ref="AL23:AO23"/>
    <mergeCell ref="AL24:AO24"/>
    <mergeCell ref="CA27:CD27"/>
    <mergeCell ref="AL26:AO26"/>
    <mergeCell ref="AL27:AO27"/>
    <mergeCell ref="CA22:CD22"/>
    <mergeCell ref="CA23:CD23"/>
    <mergeCell ref="AL5:AO7"/>
    <mergeCell ref="AL8:AO8"/>
    <mergeCell ref="AL9:AO9"/>
    <mergeCell ref="DY30:EB30"/>
    <mergeCell ref="AL20:AO20"/>
    <mergeCell ref="AL21:AO21"/>
    <mergeCell ref="AL16:AO16"/>
    <mergeCell ref="AL17:AO17"/>
    <mergeCell ref="AL12:AO12"/>
    <mergeCell ref="AL13:AO13"/>
    <mergeCell ref="AL14:AO14"/>
    <mergeCell ref="AL15:AO15"/>
    <mergeCell ref="AL28:AO28"/>
    <mergeCell ref="AL18:AO18"/>
    <mergeCell ref="AL19:AO19"/>
    <mergeCell ref="AL25:AO25"/>
    <mergeCell ref="CH6:CH7"/>
    <mergeCell ref="BI30:BL30"/>
    <mergeCell ref="CA30:CD30"/>
    <mergeCell ref="CP30:CS30"/>
    <mergeCell ref="DH30:DK30"/>
    <mergeCell ref="DG5:DG7"/>
    <mergeCell ref="CY6:CY7"/>
    <mergeCell ref="CZ6:CZ7"/>
    <mergeCell ref="DA6:DA7"/>
    <mergeCell ref="BN5:BN7"/>
    <mergeCell ref="FB5:FF5"/>
    <mergeCell ref="DQ6:DQ7"/>
    <mergeCell ref="CA28:CD28"/>
    <mergeCell ref="CA29:CD29"/>
    <mergeCell ref="DR6:DR7"/>
    <mergeCell ref="DN6:DN7"/>
    <mergeCell ref="DO6:DO7"/>
    <mergeCell ref="DD6:DD7"/>
    <mergeCell ref="DP6:DP7"/>
    <mergeCell ref="DH5:DK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5"/>
  <sheetViews>
    <sheetView zoomScalePageLayoutView="0" workbookViewId="0" topLeftCell="A1">
      <pane xSplit="1" ySplit="7" topLeftCell="AN14" activePane="bottomRight" state="frozen"/>
      <selection pane="topLeft" activeCell="ET35" sqref="ET35"/>
      <selection pane="topRight" activeCell="ET35" sqref="ET35"/>
      <selection pane="bottomLeft" activeCell="ET35" sqref="ET35"/>
      <selection pane="bottomRight" activeCell="A4" sqref="A4:A6"/>
    </sheetView>
  </sheetViews>
  <sheetFormatPr defaultColWidth="9.140625" defaultRowHeight="12.75"/>
  <cols>
    <col min="1" max="1" width="5.28125" style="6" customWidth="1"/>
    <col min="2" max="4" width="9.140625" style="6" customWidth="1"/>
    <col min="5" max="5" width="4.8515625" style="6" customWidth="1"/>
    <col min="6" max="7" width="6.7109375" style="6" customWidth="1"/>
    <col min="8" max="8" width="7.7109375" style="6" customWidth="1"/>
    <col min="9" max="9" width="6.57421875" style="6" customWidth="1"/>
    <col min="10" max="10" width="9.28125" style="6" customWidth="1"/>
    <col min="11" max="13" width="7.140625" style="6" customWidth="1"/>
    <col min="14" max="14" width="8.57421875" style="6" customWidth="1"/>
    <col min="15" max="15" width="9.28125" style="6" customWidth="1"/>
    <col min="16" max="17" width="7.57421875" style="6" customWidth="1"/>
    <col min="18" max="18" width="10.140625" style="6" customWidth="1"/>
    <col min="19" max="22" width="7.57421875" style="6" customWidth="1"/>
    <col min="23" max="23" width="6.28125" style="6" customWidth="1"/>
    <col min="24" max="61" width="7.57421875" style="6" customWidth="1"/>
    <col min="62" max="63" width="6.57421875" style="6" customWidth="1"/>
    <col min="64" max="67" width="6.421875" style="6" customWidth="1"/>
    <col min="68" max="68" width="7.140625" style="6" customWidth="1"/>
    <col min="69" max="69" width="6.421875" style="6" customWidth="1"/>
    <col min="70" max="70" width="6.57421875" style="6" customWidth="1"/>
    <col min="71" max="71" width="8.00390625" style="6" customWidth="1"/>
    <col min="72" max="74" width="8.28125" style="6" customWidth="1"/>
    <col min="75" max="75" width="11.57421875" style="6" customWidth="1"/>
    <col min="76" max="76" width="4.00390625" style="6" customWidth="1"/>
    <col min="77" max="78" width="8.28125" style="6" customWidth="1"/>
    <col min="79" max="79" width="4.140625" style="6" customWidth="1"/>
    <col min="80" max="80" width="0.5625" style="6" hidden="1" customWidth="1"/>
    <col min="81" max="81" width="7.28125" style="6" customWidth="1"/>
    <col min="82" max="82" width="5.8515625" style="6" customWidth="1"/>
    <col min="83" max="83" width="6.00390625" style="6" customWidth="1"/>
    <col min="84" max="84" width="7.28125" style="6" customWidth="1"/>
    <col min="85" max="85" width="5.8515625" style="6" customWidth="1"/>
    <col min="86" max="86" width="7.00390625" style="6" customWidth="1"/>
    <col min="87" max="87" width="6.00390625" style="6" customWidth="1"/>
    <col min="88" max="88" width="7.00390625" style="6" customWidth="1"/>
    <col min="89" max="89" width="6.00390625" style="6" customWidth="1"/>
    <col min="90" max="91" width="5.7109375" style="6" customWidth="1"/>
    <col min="92" max="92" width="5.8515625" style="6" customWidth="1"/>
    <col min="93" max="94" width="7.140625" style="6" customWidth="1"/>
    <col min="95" max="95" width="7.28125" style="6" customWidth="1"/>
    <col min="96" max="96" width="7.28125" style="6" hidden="1" customWidth="1"/>
    <col min="97" max="97" width="6.421875" style="6" hidden="1" customWidth="1"/>
    <col min="98" max="98" width="6.7109375" style="6" hidden="1" customWidth="1"/>
    <col min="99" max="102" width="9.140625" style="6" hidden="1" customWidth="1"/>
    <col min="103" max="103" width="7.57421875" style="6" customWidth="1"/>
    <col min="104" max="104" width="10.00390625" style="6" customWidth="1"/>
    <col min="105" max="109" width="8.00390625" style="6" customWidth="1"/>
    <col min="110" max="118" width="8.8515625" style="6" customWidth="1"/>
    <col min="119" max="119" width="10.28125" style="6" customWidth="1"/>
    <col min="120" max="120" width="13.421875" style="6" customWidth="1"/>
    <col min="121" max="121" width="5.421875" style="6" customWidth="1"/>
    <col min="122" max="124" width="9.28125" style="6" customWidth="1"/>
    <col min="125" max="125" width="5.28125" style="6" customWidth="1"/>
    <col min="126" max="126" width="8.00390625" style="6" customWidth="1"/>
    <col min="127" max="127" width="6.57421875" style="6" customWidth="1"/>
    <col min="128" max="128" width="8.28125" style="6" customWidth="1"/>
    <col min="129" max="129" width="8.421875" style="6" customWidth="1"/>
    <col min="130" max="131" width="8.00390625" style="6" customWidth="1"/>
    <col min="132" max="132" width="8.140625" style="6" customWidth="1"/>
    <col min="133" max="133" width="6.421875" style="6" customWidth="1"/>
    <col min="134" max="134" width="8.00390625" style="6" customWidth="1"/>
    <col min="135" max="137" width="6.421875" style="6" customWidth="1"/>
    <col min="138" max="138" width="8.140625" style="6" customWidth="1"/>
    <col min="139" max="139" width="7.57421875" style="6" customWidth="1"/>
    <col min="140" max="140" width="8.140625" style="6" customWidth="1"/>
    <col min="141" max="141" width="9.00390625" style="6" customWidth="1"/>
    <col min="142" max="142" width="8.7109375" style="6" customWidth="1"/>
    <col min="143" max="143" width="7.8515625" style="6" customWidth="1"/>
    <col min="144" max="144" width="8.57421875" style="6" customWidth="1"/>
    <col min="145" max="145" width="8.00390625" style="6" customWidth="1"/>
    <col min="146" max="146" width="8.421875" style="6" customWidth="1"/>
    <col min="147" max="147" width="8.57421875" style="6" customWidth="1"/>
    <col min="148" max="148" width="6.8515625" style="6" customWidth="1"/>
    <col min="149" max="149" width="7.140625" style="6" customWidth="1"/>
    <col min="150" max="150" width="8.00390625" style="6" customWidth="1"/>
    <col min="151" max="151" width="7.57421875" style="6" customWidth="1"/>
    <col min="152" max="152" width="8.00390625" style="6" customWidth="1"/>
    <col min="153" max="154" width="9.8515625" style="6" customWidth="1"/>
    <col min="155" max="155" width="9.421875" style="6" customWidth="1"/>
    <col min="156" max="156" width="10.57421875" style="6" customWidth="1"/>
    <col min="157" max="157" width="10.57421875" style="6" hidden="1" customWidth="1"/>
    <col min="158" max="158" width="9.140625" style="6" hidden="1" customWidth="1"/>
    <col min="159" max="159" width="12.57421875" style="6" hidden="1" customWidth="1"/>
    <col min="160" max="160" width="9.8515625" style="6" hidden="1" customWidth="1"/>
    <col min="161" max="161" width="8.00390625" style="6" hidden="1" customWidth="1"/>
    <col min="162" max="164" width="11.28125" style="6" hidden="1" customWidth="1"/>
    <col min="165" max="165" width="10.7109375" style="6" hidden="1" customWidth="1"/>
    <col min="166" max="168" width="7.57421875" style="6" hidden="1" customWidth="1"/>
    <col min="169" max="169" width="9.140625" style="6" hidden="1" customWidth="1"/>
    <col min="170" max="16384" width="9.140625" style="6" customWidth="1"/>
  </cols>
  <sheetData>
    <row r="1" spans="1:148" ht="15">
      <c r="A1" s="184" t="s">
        <v>149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EQ1" s="37"/>
      <c r="ER1" s="37"/>
    </row>
    <row r="2" spans="1:148" ht="11.25" customHeight="1">
      <c r="A2" s="251" t="s">
        <v>197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EQ2" s="5"/>
      <c r="ER2" s="5"/>
    </row>
    <row r="3" spans="1:148" ht="15.7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EQ3" s="5"/>
      <c r="ER3" s="5"/>
    </row>
    <row r="4" spans="1:157" ht="15.75" customHeight="1">
      <c r="A4" s="185" t="s">
        <v>44</v>
      </c>
      <c r="B4" s="223" t="s">
        <v>45</v>
      </c>
      <c r="C4" s="223"/>
      <c r="D4" s="223"/>
      <c r="E4" s="223"/>
      <c r="F4" s="228" t="s">
        <v>112</v>
      </c>
      <c r="G4" s="229"/>
      <c r="H4" s="229"/>
      <c r="I4" s="229"/>
      <c r="J4" s="253"/>
      <c r="K4" s="228" t="s">
        <v>79</v>
      </c>
      <c r="L4" s="229"/>
      <c r="M4" s="229"/>
      <c r="N4" s="229"/>
      <c r="O4" s="253"/>
      <c r="P4" s="228" t="s">
        <v>113</v>
      </c>
      <c r="Q4" s="229"/>
      <c r="R4" s="209" t="s">
        <v>151</v>
      </c>
      <c r="S4" s="185" t="s">
        <v>44</v>
      </c>
      <c r="T4" s="186" t="s">
        <v>45</v>
      </c>
      <c r="U4" s="187"/>
      <c r="V4" s="187"/>
      <c r="W4" s="188"/>
      <c r="X4" s="228" t="s">
        <v>113</v>
      </c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53"/>
      <c r="AK4" s="209" t="s">
        <v>151</v>
      </c>
      <c r="AL4" s="185" t="s">
        <v>44</v>
      </c>
      <c r="AM4" s="223" t="s">
        <v>45</v>
      </c>
      <c r="AN4" s="223"/>
      <c r="AO4" s="223"/>
      <c r="AP4" s="223"/>
      <c r="AQ4" s="228" t="s">
        <v>102</v>
      </c>
      <c r="AR4" s="229"/>
      <c r="AS4" s="229"/>
      <c r="AT4" s="229"/>
      <c r="AU4" s="229"/>
      <c r="AV4" s="229"/>
      <c r="AW4" s="229"/>
      <c r="AX4" s="229"/>
      <c r="AY4" s="229"/>
      <c r="AZ4" s="253"/>
      <c r="BA4" s="228" t="s">
        <v>103</v>
      </c>
      <c r="BB4" s="229"/>
      <c r="BC4" s="253"/>
      <c r="BD4" s="209" t="s">
        <v>151</v>
      </c>
      <c r="BE4" s="185" t="s">
        <v>44</v>
      </c>
      <c r="BF4" s="223" t="s">
        <v>45</v>
      </c>
      <c r="BG4" s="223"/>
      <c r="BH4" s="223"/>
      <c r="BI4" s="223"/>
      <c r="BJ4" s="270" t="s">
        <v>32</v>
      </c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2"/>
      <c r="BV4" s="204" t="s">
        <v>104</v>
      </c>
      <c r="BW4" s="209" t="s">
        <v>151</v>
      </c>
      <c r="BX4" s="185" t="s">
        <v>44</v>
      </c>
      <c r="BY4" s="186" t="s">
        <v>45</v>
      </c>
      <c r="BZ4" s="187"/>
      <c r="CA4" s="187"/>
      <c r="CB4" s="188"/>
      <c r="CC4" s="204" t="s">
        <v>105</v>
      </c>
      <c r="CD4" s="268" t="s">
        <v>114</v>
      </c>
      <c r="CE4" s="268"/>
      <c r="CF4" s="268"/>
      <c r="CG4" s="268"/>
      <c r="CH4" s="268"/>
      <c r="CI4" s="216" t="s">
        <v>46</v>
      </c>
      <c r="CJ4" s="217"/>
      <c r="CK4" s="217"/>
      <c r="CL4" s="217"/>
      <c r="CM4" s="217"/>
      <c r="CN4" s="217"/>
      <c r="CO4" s="217"/>
      <c r="CP4" s="217"/>
      <c r="CQ4" s="217"/>
      <c r="CR4" s="218" t="s">
        <v>69</v>
      </c>
      <c r="CS4" s="236"/>
      <c r="CT4" s="236"/>
      <c r="CU4" s="223"/>
      <c r="CV4" s="223"/>
      <c r="CW4" s="223"/>
      <c r="CX4" s="228"/>
      <c r="CY4" s="38"/>
      <c r="CZ4" s="209" t="s">
        <v>151</v>
      </c>
      <c r="DA4" s="185" t="s">
        <v>44</v>
      </c>
      <c r="DB4" s="223" t="s">
        <v>45</v>
      </c>
      <c r="DC4" s="223"/>
      <c r="DD4" s="223"/>
      <c r="DE4" s="223"/>
      <c r="DF4" s="195" t="s">
        <v>115</v>
      </c>
      <c r="DG4" s="264"/>
      <c r="DH4" s="264"/>
      <c r="DI4" s="264"/>
      <c r="DJ4" s="264"/>
      <c r="DK4" s="264"/>
      <c r="DL4" s="264"/>
      <c r="DM4" s="264"/>
      <c r="DN4" s="264"/>
      <c r="DO4" s="265"/>
      <c r="DP4" s="209" t="s">
        <v>151</v>
      </c>
      <c r="DQ4" s="185" t="s">
        <v>44</v>
      </c>
      <c r="DR4" s="223" t="s">
        <v>45</v>
      </c>
      <c r="DS4" s="223"/>
      <c r="DT4" s="223"/>
      <c r="DU4" s="223"/>
      <c r="DV4" s="209" t="s">
        <v>106</v>
      </c>
      <c r="DW4" s="223" t="s">
        <v>107</v>
      </c>
      <c r="DX4" s="223"/>
      <c r="DY4" s="223"/>
      <c r="DZ4" s="195" t="s">
        <v>122</v>
      </c>
      <c r="EA4" s="196"/>
      <c r="EB4" s="197"/>
      <c r="EC4" s="224" t="s">
        <v>121</v>
      </c>
      <c r="ED4" s="224"/>
      <c r="EE4" s="224"/>
      <c r="EF4" s="224"/>
      <c r="EG4" s="224"/>
      <c r="EH4" s="224"/>
      <c r="EI4" s="209" t="s">
        <v>151</v>
      </c>
      <c r="EJ4" s="185" t="s">
        <v>44</v>
      </c>
      <c r="EK4" s="224" t="s">
        <v>71</v>
      </c>
      <c r="EL4" s="224"/>
      <c r="EM4" s="224"/>
      <c r="EN4" s="224"/>
      <c r="EO4" s="252" t="s">
        <v>109</v>
      </c>
      <c r="EP4" s="252" t="s">
        <v>158</v>
      </c>
      <c r="EQ4" s="236" t="s">
        <v>110</v>
      </c>
      <c r="ER4" s="236"/>
      <c r="ES4" s="236"/>
      <c r="ET4" s="236"/>
      <c r="EU4" s="236"/>
      <c r="EV4" s="252" t="s">
        <v>151</v>
      </c>
      <c r="EW4" s="208" t="s">
        <v>152</v>
      </c>
      <c r="EX4" s="246" t="s">
        <v>168</v>
      </c>
      <c r="EY4" s="246"/>
      <c r="EZ4" s="246"/>
      <c r="FA4" s="67"/>
    </row>
    <row r="5" spans="1:157" ht="16.5" customHeight="1">
      <c r="A5" s="185"/>
      <c r="B5" s="223"/>
      <c r="C5" s="223"/>
      <c r="D5" s="223"/>
      <c r="E5" s="223"/>
      <c r="F5" s="221" t="s">
        <v>51</v>
      </c>
      <c r="G5" s="221" t="s">
        <v>53</v>
      </c>
      <c r="H5" s="221" t="s">
        <v>54</v>
      </c>
      <c r="I5" s="269" t="s">
        <v>67</v>
      </c>
      <c r="J5" s="209" t="s">
        <v>101</v>
      </c>
      <c r="K5" s="269" t="s">
        <v>26</v>
      </c>
      <c r="L5" s="269" t="s">
        <v>55</v>
      </c>
      <c r="M5" s="269" t="s">
        <v>49</v>
      </c>
      <c r="N5" s="269" t="s">
        <v>54</v>
      </c>
      <c r="O5" s="209" t="s">
        <v>101</v>
      </c>
      <c r="P5" s="198" t="s">
        <v>27</v>
      </c>
      <c r="Q5" s="219" t="s">
        <v>28</v>
      </c>
      <c r="R5" s="210"/>
      <c r="S5" s="185"/>
      <c r="T5" s="189"/>
      <c r="U5" s="190"/>
      <c r="V5" s="190"/>
      <c r="W5" s="191"/>
      <c r="X5" s="198" t="s">
        <v>48</v>
      </c>
      <c r="Y5" s="198" t="s">
        <v>51</v>
      </c>
      <c r="Z5" s="198" t="s">
        <v>52</v>
      </c>
      <c r="AA5" s="198" t="s">
        <v>53</v>
      </c>
      <c r="AB5" s="198" t="s">
        <v>54</v>
      </c>
      <c r="AC5" s="198" t="s">
        <v>58</v>
      </c>
      <c r="AD5" s="198" t="s">
        <v>55</v>
      </c>
      <c r="AE5" s="198" t="s">
        <v>59</v>
      </c>
      <c r="AF5" s="198" t="s">
        <v>56</v>
      </c>
      <c r="AG5" s="198" t="s">
        <v>60</v>
      </c>
      <c r="AH5" s="198" t="s">
        <v>61</v>
      </c>
      <c r="AI5" s="198" t="s">
        <v>65</v>
      </c>
      <c r="AJ5" s="209" t="s">
        <v>101</v>
      </c>
      <c r="AK5" s="210"/>
      <c r="AL5" s="185"/>
      <c r="AM5" s="223"/>
      <c r="AN5" s="223"/>
      <c r="AO5" s="223"/>
      <c r="AP5" s="223"/>
      <c r="AQ5" s="269" t="s">
        <v>26</v>
      </c>
      <c r="AR5" s="269" t="s">
        <v>27</v>
      </c>
      <c r="AS5" s="269" t="s">
        <v>28</v>
      </c>
      <c r="AT5" s="269" t="s">
        <v>48</v>
      </c>
      <c r="AU5" s="269" t="s">
        <v>49</v>
      </c>
      <c r="AV5" s="269" t="s">
        <v>50</v>
      </c>
      <c r="AW5" s="269" t="s">
        <v>51</v>
      </c>
      <c r="AX5" s="269" t="s">
        <v>53</v>
      </c>
      <c r="AY5" s="269" t="s">
        <v>54</v>
      </c>
      <c r="AZ5" s="209" t="s">
        <v>101</v>
      </c>
      <c r="BA5" s="269" t="s">
        <v>28</v>
      </c>
      <c r="BB5" s="269" t="s">
        <v>49</v>
      </c>
      <c r="BC5" s="209" t="s">
        <v>101</v>
      </c>
      <c r="BD5" s="210"/>
      <c r="BE5" s="185"/>
      <c r="BF5" s="223"/>
      <c r="BG5" s="223"/>
      <c r="BH5" s="223"/>
      <c r="BI5" s="223"/>
      <c r="BJ5" s="185" t="s">
        <v>33</v>
      </c>
      <c r="BK5" s="185" t="s">
        <v>34</v>
      </c>
      <c r="BL5" s="185" t="s">
        <v>35</v>
      </c>
      <c r="BM5" s="185" t="s">
        <v>36</v>
      </c>
      <c r="BN5" s="185" t="s">
        <v>37</v>
      </c>
      <c r="BO5" s="185" t="s">
        <v>38</v>
      </c>
      <c r="BP5" s="185" t="s">
        <v>39</v>
      </c>
      <c r="BQ5" s="263" t="s">
        <v>40</v>
      </c>
      <c r="BR5" s="263" t="s">
        <v>41</v>
      </c>
      <c r="BS5" s="263" t="s">
        <v>42</v>
      </c>
      <c r="BT5" s="263" t="s">
        <v>43</v>
      </c>
      <c r="BU5" s="209" t="s">
        <v>101</v>
      </c>
      <c r="BV5" s="205"/>
      <c r="BW5" s="210"/>
      <c r="BX5" s="185"/>
      <c r="BY5" s="189"/>
      <c r="BZ5" s="190"/>
      <c r="CA5" s="190"/>
      <c r="CB5" s="191"/>
      <c r="CC5" s="205"/>
      <c r="CD5" s="199" t="s">
        <v>28</v>
      </c>
      <c r="CE5" s="199" t="s">
        <v>48</v>
      </c>
      <c r="CF5" s="199" t="s">
        <v>49</v>
      </c>
      <c r="CG5" s="199" t="s">
        <v>60</v>
      </c>
      <c r="CH5" s="210" t="s">
        <v>101</v>
      </c>
      <c r="CI5" s="262" t="s">
        <v>26</v>
      </c>
      <c r="CJ5" s="262" t="s">
        <v>83</v>
      </c>
      <c r="CK5" s="262" t="s">
        <v>39</v>
      </c>
      <c r="CL5" s="262" t="s">
        <v>86</v>
      </c>
      <c r="CM5" s="262" t="s">
        <v>85</v>
      </c>
      <c r="CN5" s="262" t="s">
        <v>47</v>
      </c>
      <c r="CO5" s="262" t="s">
        <v>84</v>
      </c>
      <c r="CP5" s="262" t="s">
        <v>70</v>
      </c>
      <c r="CQ5" s="262" t="s">
        <v>82</v>
      </c>
      <c r="CR5" s="261" t="s">
        <v>23</v>
      </c>
      <c r="CS5" s="261" t="s">
        <v>24</v>
      </c>
      <c r="CT5" s="261" t="s">
        <v>25</v>
      </c>
      <c r="CU5" s="223"/>
      <c r="CV5" s="223"/>
      <c r="CW5" s="223"/>
      <c r="CX5" s="223"/>
      <c r="CY5" s="210" t="s">
        <v>101</v>
      </c>
      <c r="CZ5" s="210"/>
      <c r="DA5" s="185"/>
      <c r="DB5" s="223"/>
      <c r="DC5" s="223"/>
      <c r="DD5" s="223"/>
      <c r="DE5" s="223"/>
      <c r="DF5" s="198" t="s">
        <v>48</v>
      </c>
      <c r="DG5" s="198" t="s">
        <v>49</v>
      </c>
      <c r="DH5" s="198" t="s">
        <v>50</v>
      </c>
      <c r="DI5" s="198" t="s">
        <v>51</v>
      </c>
      <c r="DJ5" s="198" t="s">
        <v>52</v>
      </c>
      <c r="DK5" s="198" t="s">
        <v>54</v>
      </c>
      <c r="DL5" s="198" t="s">
        <v>58</v>
      </c>
      <c r="DM5" s="198" t="s">
        <v>59</v>
      </c>
      <c r="DN5" s="266" t="s">
        <v>60</v>
      </c>
      <c r="DO5" s="210" t="s">
        <v>101</v>
      </c>
      <c r="DP5" s="210"/>
      <c r="DQ5" s="185"/>
      <c r="DR5" s="223"/>
      <c r="DS5" s="223"/>
      <c r="DT5" s="223"/>
      <c r="DU5" s="223"/>
      <c r="DV5" s="210"/>
      <c r="DW5" s="269" t="s">
        <v>28</v>
      </c>
      <c r="DX5" s="269" t="s">
        <v>49</v>
      </c>
      <c r="DY5" s="210" t="s">
        <v>101</v>
      </c>
      <c r="DZ5" s="200" t="s">
        <v>59</v>
      </c>
      <c r="EA5" s="200" t="s">
        <v>60</v>
      </c>
      <c r="EB5" s="210" t="s">
        <v>101</v>
      </c>
      <c r="EC5" s="198" t="s">
        <v>123</v>
      </c>
      <c r="ED5" s="198" t="s">
        <v>124</v>
      </c>
      <c r="EE5" s="198" t="s">
        <v>59</v>
      </c>
      <c r="EF5" s="198" t="s">
        <v>56</v>
      </c>
      <c r="EG5" s="198" t="s">
        <v>60</v>
      </c>
      <c r="EH5" s="210" t="s">
        <v>101</v>
      </c>
      <c r="EI5" s="210"/>
      <c r="EJ5" s="185"/>
      <c r="EK5" s="200" t="s">
        <v>73</v>
      </c>
      <c r="EL5" s="200" t="s">
        <v>72</v>
      </c>
      <c r="EM5" s="200" t="s">
        <v>108</v>
      </c>
      <c r="EN5" s="252" t="s">
        <v>101</v>
      </c>
      <c r="EO5" s="252"/>
      <c r="EP5" s="252"/>
      <c r="EQ5" s="263" t="s">
        <v>28</v>
      </c>
      <c r="ER5" s="263" t="s">
        <v>48</v>
      </c>
      <c r="ES5" s="282" t="s">
        <v>51</v>
      </c>
      <c r="ET5" s="247" t="s">
        <v>56</v>
      </c>
      <c r="EU5" s="252" t="s">
        <v>101</v>
      </c>
      <c r="EV5" s="252"/>
      <c r="EW5" s="208"/>
      <c r="EX5" s="208" t="s">
        <v>182</v>
      </c>
      <c r="EY5" s="246" t="s">
        <v>183</v>
      </c>
      <c r="EZ5" s="247"/>
      <c r="FA5" s="124"/>
    </row>
    <row r="6" spans="1:157" ht="23.25" customHeight="1">
      <c r="A6" s="185"/>
      <c r="B6" s="223"/>
      <c r="C6" s="223"/>
      <c r="D6" s="223"/>
      <c r="E6" s="223"/>
      <c r="F6" s="221"/>
      <c r="G6" s="221"/>
      <c r="H6" s="221"/>
      <c r="I6" s="267"/>
      <c r="J6" s="211"/>
      <c r="K6" s="267"/>
      <c r="L6" s="267"/>
      <c r="M6" s="267"/>
      <c r="N6" s="267"/>
      <c r="O6" s="211"/>
      <c r="P6" s="199"/>
      <c r="Q6" s="220"/>
      <c r="R6" s="211"/>
      <c r="S6" s="185"/>
      <c r="T6" s="192"/>
      <c r="U6" s="193"/>
      <c r="V6" s="193"/>
      <c r="W6" s="194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11"/>
      <c r="AK6" s="211"/>
      <c r="AL6" s="185"/>
      <c r="AM6" s="223"/>
      <c r="AN6" s="223"/>
      <c r="AO6" s="223"/>
      <c r="AP6" s="223"/>
      <c r="AQ6" s="267"/>
      <c r="AR6" s="267"/>
      <c r="AS6" s="267"/>
      <c r="AT6" s="267"/>
      <c r="AU6" s="267"/>
      <c r="AV6" s="267"/>
      <c r="AW6" s="267"/>
      <c r="AX6" s="267"/>
      <c r="AY6" s="267"/>
      <c r="AZ6" s="211"/>
      <c r="BA6" s="267"/>
      <c r="BB6" s="267"/>
      <c r="BC6" s="211"/>
      <c r="BD6" s="211"/>
      <c r="BE6" s="185"/>
      <c r="BF6" s="223"/>
      <c r="BG6" s="223"/>
      <c r="BH6" s="223"/>
      <c r="BI6" s="223"/>
      <c r="BJ6" s="185"/>
      <c r="BK6" s="185"/>
      <c r="BL6" s="185"/>
      <c r="BM6" s="185"/>
      <c r="BN6" s="185"/>
      <c r="BO6" s="185"/>
      <c r="BP6" s="185"/>
      <c r="BQ6" s="263"/>
      <c r="BR6" s="263"/>
      <c r="BS6" s="263"/>
      <c r="BT6" s="263"/>
      <c r="BU6" s="211"/>
      <c r="BV6" s="206"/>
      <c r="BW6" s="211"/>
      <c r="BX6" s="185"/>
      <c r="BY6" s="192"/>
      <c r="BZ6" s="193"/>
      <c r="CA6" s="193"/>
      <c r="CB6" s="194"/>
      <c r="CC6" s="206"/>
      <c r="CD6" s="200"/>
      <c r="CE6" s="200"/>
      <c r="CF6" s="200"/>
      <c r="CG6" s="200"/>
      <c r="CH6" s="211"/>
      <c r="CI6" s="263"/>
      <c r="CJ6" s="263"/>
      <c r="CK6" s="263"/>
      <c r="CL6" s="263"/>
      <c r="CM6" s="263"/>
      <c r="CN6" s="263"/>
      <c r="CO6" s="263"/>
      <c r="CP6" s="263"/>
      <c r="CQ6" s="263"/>
      <c r="CR6" s="261"/>
      <c r="CS6" s="261"/>
      <c r="CT6" s="261"/>
      <c r="CU6" s="223"/>
      <c r="CV6" s="223"/>
      <c r="CW6" s="223"/>
      <c r="CX6" s="223"/>
      <c r="CY6" s="211"/>
      <c r="CZ6" s="211"/>
      <c r="DA6" s="185"/>
      <c r="DB6" s="223"/>
      <c r="DC6" s="223"/>
      <c r="DD6" s="223"/>
      <c r="DE6" s="223"/>
      <c r="DF6" s="199"/>
      <c r="DG6" s="199"/>
      <c r="DH6" s="199"/>
      <c r="DI6" s="199"/>
      <c r="DJ6" s="199"/>
      <c r="DK6" s="199"/>
      <c r="DL6" s="199"/>
      <c r="DM6" s="199"/>
      <c r="DN6" s="267"/>
      <c r="DO6" s="211"/>
      <c r="DP6" s="211"/>
      <c r="DQ6" s="185"/>
      <c r="DR6" s="223"/>
      <c r="DS6" s="223"/>
      <c r="DT6" s="223"/>
      <c r="DU6" s="223"/>
      <c r="DV6" s="211"/>
      <c r="DW6" s="267"/>
      <c r="DX6" s="267"/>
      <c r="DY6" s="211"/>
      <c r="DZ6" s="200"/>
      <c r="EA6" s="200"/>
      <c r="EB6" s="211"/>
      <c r="EC6" s="199"/>
      <c r="ED6" s="199"/>
      <c r="EE6" s="199"/>
      <c r="EF6" s="199"/>
      <c r="EG6" s="199"/>
      <c r="EH6" s="211"/>
      <c r="EI6" s="211"/>
      <c r="EJ6" s="185"/>
      <c r="EK6" s="200"/>
      <c r="EL6" s="200"/>
      <c r="EM6" s="200"/>
      <c r="EN6" s="252"/>
      <c r="EO6" s="252"/>
      <c r="EP6" s="252"/>
      <c r="EQ6" s="263"/>
      <c r="ER6" s="263"/>
      <c r="ES6" s="282"/>
      <c r="ET6" s="247"/>
      <c r="EU6" s="252"/>
      <c r="EV6" s="252"/>
      <c r="EW6" s="208"/>
      <c r="EX6" s="208"/>
      <c r="EY6" s="65" t="s">
        <v>184</v>
      </c>
      <c r="EZ6" s="66" t="s">
        <v>185</v>
      </c>
      <c r="FA6" s="68"/>
    </row>
    <row r="7" spans="1:157" s="74" customFormat="1" ht="24" customHeight="1">
      <c r="A7" s="69">
        <v>1</v>
      </c>
      <c r="B7" s="254" t="s">
        <v>9</v>
      </c>
      <c r="C7" s="254"/>
      <c r="D7" s="254"/>
      <c r="E7" s="254"/>
      <c r="F7" s="71">
        <f aca="true" t="shared" si="0" ref="F7:R7">SUM(F9:F13)</f>
        <v>4.37</v>
      </c>
      <c r="G7" s="71">
        <f t="shared" si="0"/>
        <v>4.37</v>
      </c>
      <c r="H7" s="71">
        <f t="shared" si="0"/>
        <v>4.37</v>
      </c>
      <c r="I7" s="71">
        <f t="shared" si="0"/>
        <v>4.37</v>
      </c>
      <c r="J7" s="71">
        <f t="shared" si="0"/>
        <v>4.37</v>
      </c>
      <c r="K7" s="71">
        <f t="shared" si="0"/>
        <v>4.37</v>
      </c>
      <c r="L7" s="71">
        <f t="shared" si="0"/>
        <v>3.21</v>
      </c>
      <c r="M7" s="71">
        <f t="shared" si="0"/>
        <v>4.37</v>
      </c>
      <c r="N7" s="71">
        <f t="shared" si="0"/>
        <v>4.37</v>
      </c>
      <c r="O7" s="71">
        <f t="shared" si="0"/>
        <v>4.254348792915084</v>
      </c>
      <c r="P7" s="71">
        <f t="shared" si="0"/>
        <v>4.37</v>
      </c>
      <c r="Q7" s="71">
        <f t="shared" si="0"/>
        <v>4.37</v>
      </c>
      <c r="R7" s="71">
        <f t="shared" si="0"/>
        <v>4.300184514422521</v>
      </c>
      <c r="S7" s="69">
        <v>1</v>
      </c>
      <c r="T7" s="254" t="s">
        <v>9</v>
      </c>
      <c r="U7" s="254"/>
      <c r="V7" s="254"/>
      <c r="W7" s="254"/>
      <c r="X7" s="71">
        <f aca="true" t="shared" si="1" ref="X7:AI7">SUM(X9:X13)</f>
        <v>4.37</v>
      </c>
      <c r="Y7" s="71">
        <f t="shared" si="1"/>
        <v>4.37</v>
      </c>
      <c r="Z7" s="71">
        <f t="shared" si="1"/>
        <v>4.37</v>
      </c>
      <c r="AA7" s="71">
        <f t="shared" si="1"/>
        <v>4.37</v>
      </c>
      <c r="AB7" s="71">
        <f t="shared" si="1"/>
        <v>4.37</v>
      </c>
      <c r="AC7" s="71">
        <f t="shared" si="1"/>
        <v>4.37</v>
      </c>
      <c r="AD7" s="71">
        <f t="shared" si="1"/>
        <v>4.37</v>
      </c>
      <c r="AE7" s="71">
        <f t="shared" si="1"/>
        <v>4.37</v>
      </c>
      <c r="AF7" s="71">
        <f t="shared" si="1"/>
        <v>4.37</v>
      </c>
      <c r="AG7" s="71">
        <f t="shared" si="1"/>
        <v>4.37</v>
      </c>
      <c r="AH7" s="71">
        <f t="shared" si="1"/>
        <v>4.37</v>
      </c>
      <c r="AI7" s="71">
        <f t="shared" si="1"/>
        <v>4.37</v>
      </c>
      <c r="AJ7" s="71">
        <f>SUM(AJ9:AJ13)</f>
        <v>4.37</v>
      </c>
      <c r="AK7" s="71">
        <f>SUM(AK9:AK13)</f>
        <v>4.37</v>
      </c>
      <c r="AL7" s="69">
        <v>1</v>
      </c>
      <c r="AM7" s="254" t="s">
        <v>9</v>
      </c>
      <c r="AN7" s="254"/>
      <c r="AO7" s="254"/>
      <c r="AP7" s="254"/>
      <c r="AQ7" s="71">
        <f aca="true" t="shared" si="2" ref="AQ7:BD7">SUM(AQ9:AQ13)</f>
        <v>4.37</v>
      </c>
      <c r="AR7" s="71">
        <f t="shared" si="2"/>
        <v>4.37</v>
      </c>
      <c r="AS7" s="71">
        <f t="shared" si="2"/>
        <v>4.37</v>
      </c>
      <c r="AT7" s="71">
        <f t="shared" si="2"/>
        <v>4.37</v>
      </c>
      <c r="AU7" s="71">
        <f t="shared" si="2"/>
        <v>4.37</v>
      </c>
      <c r="AV7" s="71">
        <f t="shared" si="2"/>
        <v>4.37</v>
      </c>
      <c r="AW7" s="71">
        <f t="shared" si="2"/>
        <v>4.37</v>
      </c>
      <c r="AX7" s="71">
        <f t="shared" si="2"/>
        <v>4.37</v>
      </c>
      <c r="AY7" s="71">
        <f t="shared" si="2"/>
        <v>4.37</v>
      </c>
      <c r="AZ7" s="71">
        <f t="shared" si="2"/>
        <v>4.37</v>
      </c>
      <c r="BA7" s="71">
        <f t="shared" si="2"/>
        <v>4.37</v>
      </c>
      <c r="BB7" s="71">
        <f t="shared" si="2"/>
        <v>4.37</v>
      </c>
      <c r="BC7" s="71">
        <f t="shared" si="2"/>
        <v>4.37</v>
      </c>
      <c r="BD7" s="71">
        <f t="shared" si="2"/>
        <v>4.37</v>
      </c>
      <c r="BE7" s="69">
        <v>1</v>
      </c>
      <c r="BF7" s="254" t="s">
        <v>9</v>
      </c>
      <c r="BG7" s="254"/>
      <c r="BH7" s="254"/>
      <c r="BI7" s="254"/>
      <c r="BJ7" s="71">
        <f aca="true" t="shared" si="3" ref="BJ7:BW7">SUM(BJ9:BJ13)</f>
        <v>4.37</v>
      </c>
      <c r="BK7" s="71">
        <f t="shared" si="3"/>
        <v>4.37</v>
      </c>
      <c r="BL7" s="71">
        <f t="shared" si="3"/>
        <v>4.37</v>
      </c>
      <c r="BM7" s="71">
        <f t="shared" si="3"/>
        <v>4.37</v>
      </c>
      <c r="BN7" s="71">
        <f t="shared" si="3"/>
        <v>4.37</v>
      </c>
      <c r="BO7" s="71">
        <f t="shared" si="3"/>
        <v>4.37</v>
      </c>
      <c r="BP7" s="71">
        <f t="shared" si="3"/>
        <v>4.37</v>
      </c>
      <c r="BQ7" s="71">
        <f t="shared" si="3"/>
        <v>4.37</v>
      </c>
      <c r="BR7" s="71">
        <f t="shared" si="3"/>
        <v>4.37</v>
      </c>
      <c r="BS7" s="71">
        <f t="shared" si="3"/>
        <v>4.37</v>
      </c>
      <c r="BT7" s="71">
        <f t="shared" si="3"/>
        <v>4.37</v>
      </c>
      <c r="BU7" s="71">
        <f t="shared" si="3"/>
        <v>4.37</v>
      </c>
      <c r="BV7" s="71">
        <f t="shared" si="3"/>
        <v>4.37</v>
      </c>
      <c r="BW7" s="71">
        <f t="shared" si="3"/>
        <v>4.37</v>
      </c>
      <c r="BX7" s="69">
        <v>1</v>
      </c>
      <c r="BY7" s="254" t="s">
        <v>9</v>
      </c>
      <c r="BZ7" s="254"/>
      <c r="CA7" s="254"/>
      <c r="CB7" s="254"/>
      <c r="CC7" s="71">
        <f>SUM(CC9:CC13)</f>
        <v>4.37</v>
      </c>
      <c r="CD7" s="71">
        <f aca="true" t="shared" si="4" ref="CD7:CI7">SUM(CD9:CD13)</f>
        <v>3.21</v>
      </c>
      <c r="CE7" s="71">
        <f>SUM(CE9:CE13)</f>
        <v>3.21</v>
      </c>
      <c r="CF7" s="71">
        <f t="shared" si="4"/>
        <v>4.37</v>
      </c>
      <c r="CG7" s="71">
        <f t="shared" si="4"/>
        <v>4.37</v>
      </c>
      <c r="CH7" s="71">
        <f t="shared" si="4"/>
        <v>3.814077198519148</v>
      </c>
      <c r="CI7" s="71">
        <f t="shared" si="4"/>
        <v>3.21</v>
      </c>
      <c r="CJ7" s="71">
        <f>SUM(CJ9:CJ13)</f>
        <v>3.21</v>
      </c>
      <c r="CK7" s="71">
        <f>SUM(CK9:CK13)</f>
        <v>4.37</v>
      </c>
      <c r="CL7" s="71">
        <f aca="true" t="shared" si="5" ref="CL7:CQ7">SUM(CL9:CL13)</f>
        <v>4.37</v>
      </c>
      <c r="CM7" s="71">
        <f t="shared" si="5"/>
        <v>4.37</v>
      </c>
      <c r="CN7" s="71">
        <f t="shared" si="5"/>
        <v>3.21</v>
      </c>
      <c r="CO7" s="71">
        <f t="shared" si="5"/>
        <v>4.37</v>
      </c>
      <c r="CP7" s="71">
        <f t="shared" si="5"/>
        <v>4.37</v>
      </c>
      <c r="CQ7" s="71">
        <f t="shared" si="5"/>
        <v>4.37</v>
      </c>
      <c r="CR7" s="71">
        <f>SUM(CR9:CR13)</f>
        <v>2.89</v>
      </c>
      <c r="CS7" s="71">
        <f>SUM(CS9:CS13)</f>
        <v>2.89</v>
      </c>
      <c r="CT7" s="71">
        <f>SUM(CT9:CT13)</f>
        <v>2.89</v>
      </c>
      <c r="CU7" s="273" t="s">
        <v>9</v>
      </c>
      <c r="CV7" s="273"/>
      <c r="CW7" s="273"/>
      <c r="CX7" s="273"/>
      <c r="CY7" s="71">
        <f>SUM(CY9:CY13)</f>
        <v>4.029872185027389</v>
      </c>
      <c r="CZ7" s="71">
        <f>SUM(CZ9:CZ13)</f>
        <v>4.035735493161437</v>
      </c>
      <c r="DA7" s="69">
        <v>1</v>
      </c>
      <c r="DB7" s="254" t="s">
        <v>9</v>
      </c>
      <c r="DC7" s="254"/>
      <c r="DD7" s="254"/>
      <c r="DE7" s="254"/>
      <c r="DF7" s="71">
        <f aca="true" t="shared" si="6" ref="DF7:DL7">SUM(DF9:DF13)</f>
        <v>4.37</v>
      </c>
      <c r="DG7" s="71">
        <f t="shared" si="6"/>
        <v>4.37</v>
      </c>
      <c r="DH7" s="71">
        <f t="shared" si="6"/>
        <v>4.37</v>
      </c>
      <c r="DI7" s="71">
        <f t="shared" si="6"/>
        <v>4.37</v>
      </c>
      <c r="DJ7" s="71">
        <f t="shared" si="6"/>
        <v>4.37</v>
      </c>
      <c r="DK7" s="71">
        <f t="shared" si="6"/>
        <v>4.37</v>
      </c>
      <c r="DL7" s="71">
        <f t="shared" si="6"/>
        <v>4.37</v>
      </c>
      <c r="DM7" s="71">
        <f>SUM(DM9:DM13)</f>
        <v>4.37</v>
      </c>
      <c r="DN7" s="71">
        <f>SUM(DN9:DN13)</f>
        <v>4.37</v>
      </c>
      <c r="DO7" s="71">
        <f>SUM(DO9:DO13)</f>
        <v>4.37</v>
      </c>
      <c r="DP7" s="71">
        <f>SUM(DP9:DP13)</f>
        <v>4.37</v>
      </c>
      <c r="DQ7" s="69">
        <v>1</v>
      </c>
      <c r="DR7" s="254" t="s">
        <v>9</v>
      </c>
      <c r="DS7" s="254"/>
      <c r="DT7" s="254"/>
      <c r="DU7" s="254"/>
      <c r="DV7" s="71">
        <f aca="true" t="shared" si="7" ref="DV7:EA7">SUM(DV9:DV13)</f>
        <v>4.37</v>
      </c>
      <c r="DW7" s="71">
        <f t="shared" si="7"/>
        <v>5.37</v>
      </c>
      <c r="DX7" s="71">
        <f>SUM(DX9:DX13)</f>
        <v>5.37</v>
      </c>
      <c r="DY7" s="71">
        <f t="shared" si="7"/>
        <v>5.37</v>
      </c>
      <c r="DZ7" s="71">
        <f t="shared" si="7"/>
        <v>4.37</v>
      </c>
      <c r="EA7" s="71">
        <f t="shared" si="7"/>
        <v>3.21</v>
      </c>
      <c r="EB7" s="71">
        <f aca="true" t="shared" si="8" ref="EB7:EI7">SUM(EB9:EB13)</f>
        <v>3.9101723361455547</v>
      </c>
      <c r="EC7" s="71">
        <f t="shared" si="8"/>
        <v>3.21</v>
      </c>
      <c r="ED7" s="71">
        <f>SUM(ED9:ED13)</f>
        <v>3.21</v>
      </c>
      <c r="EE7" s="71">
        <f>SUM(EE9:EE13)</f>
        <v>3.21</v>
      </c>
      <c r="EF7" s="71">
        <f>SUM(EF9:EF13)</f>
        <v>3.21</v>
      </c>
      <c r="EG7" s="71">
        <f>SUM(EG9:EG13)</f>
        <v>3.21</v>
      </c>
      <c r="EH7" s="71">
        <f t="shared" si="8"/>
        <v>3.21</v>
      </c>
      <c r="EI7" s="71">
        <f t="shared" si="8"/>
        <v>3.9214411347542923</v>
      </c>
      <c r="EJ7" s="69">
        <v>1</v>
      </c>
      <c r="EK7" s="71">
        <f aca="true" t="shared" si="9" ref="EK7:EV7">SUM(EK9:EK13)</f>
        <v>5.260000000000001</v>
      </c>
      <c r="EL7" s="71">
        <f t="shared" si="9"/>
        <v>4.37</v>
      </c>
      <c r="EM7" s="71">
        <f t="shared" si="9"/>
        <v>4.37</v>
      </c>
      <c r="EN7" s="71">
        <f t="shared" si="9"/>
        <v>4.37</v>
      </c>
      <c r="EO7" s="71">
        <f t="shared" si="9"/>
        <v>4.37</v>
      </c>
      <c r="EP7" s="71">
        <f t="shared" si="9"/>
        <v>5.180000000000001</v>
      </c>
      <c r="EQ7" s="71">
        <f t="shared" si="9"/>
        <v>4.37</v>
      </c>
      <c r="ER7" s="71">
        <f t="shared" si="9"/>
        <v>4.37</v>
      </c>
      <c r="ES7" s="71">
        <f t="shared" si="9"/>
        <v>6.28</v>
      </c>
      <c r="ET7" s="71">
        <f t="shared" si="9"/>
        <v>4.37</v>
      </c>
      <c r="EU7" s="71">
        <f t="shared" si="9"/>
        <v>4.780971571036744</v>
      </c>
      <c r="EV7" s="71">
        <f t="shared" si="9"/>
        <v>4.6499612222182325</v>
      </c>
      <c r="EW7" s="71">
        <f>SUM(EW9:EW13)</f>
        <v>4.320438716174108</v>
      </c>
      <c r="EX7" s="71">
        <f>SUM(EX9:EX13)</f>
        <v>4.085099422711822</v>
      </c>
      <c r="EY7" s="72">
        <f>SUM(EY9:EY13)</f>
        <v>527645.7378351175</v>
      </c>
      <c r="EZ7" s="72">
        <f>SUM(EZ9:EZ13)</f>
        <v>6331748.85402141</v>
      </c>
      <c r="FA7" s="73"/>
    </row>
    <row r="8" spans="1:156" s="74" customFormat="1" ht="12.75" customHeight="1">
      <c r="A8" s="75"/>
      <c r="B8" s="256" t="s">
        <v>0</v>
      </c>
      <c r="C8" s="256"/>
      <c r="D8" s="256"/>
      <c r="E8" s="256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75"/>
      <c r="T8" s="256" t="s">
        <v>0</v>
      </c>
      <c r="U8" s="256"/>
      <c r="V8" s="256"/>
      <c r="W8" s="256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75"/>
      <c r="AM8" s="256" t="s">
        <v>0</v>
      </c>
      <c r="AN8" s="256"/>
      <c r="AO8" s="256"/>
      <c r="AP8" s="256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75"/>
      <c r="BF8" s="256" t="s">
        <v>0</v>
      </c>
      <c r="BG8" s="256"/>
      <c r="BH8" s="256"/>
      <c r="BI8" s="256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76"/>
      <c r="BV8" s="64"/>
      <c r="BW8" s="76"/>
      <c r="BX8" s="75"/>
      <c r="BY8" s="256" t="s">
        <v>0</v>
      </c>
      <c r="BZ8" s="256"/>
      <c r="CA8" s="256"/>
      <c r="CB8" s="256"/>
      <c r="CC8" s="64"/>
      <c r="CD8" s="76"/>
      <c r="CE8" s="76"/>
      <c r="CF8" s="64"/>
      <c r="CG8" s="76"/>
      <c r="CH8" s="76"/>
      <c r="CI8" s="64"/>
      <c r="CJ8" s="64"/>
      <c r="CK8" s="64"/>
      <c r="CL8" s="64"/>
      <c r="CM8" s="64"/>
      <c r="CN8" s="64"/>
      <c r="CO8" s="64"/>
      <c r="CP8" s="64"/>
      <c r="CQ8" s="64"/>
      <c r="CR8" s="77"/>
      <c r="CS8" s="77"/>
      <c r="CT8" s="77"/>
      <c r="CU8" s="274" t="s">
        <v>0</v>
      </c>
      <c r="CV8" s="274"/>
      <c r="CW8" s="274"/>
      <c r="CX8" s="274"/>
      <c r="CY8" s="76"/>
      <c r="CZ8" s="76"/>
      <c r="DA8" s="75"/>
      <c r="DB8" s="256" t="s">
        <v>0</v>
      </c>
      <c r="DC8" s="256"/>
      <c r="DD8" s="256"/>
      <c r="DE8" s="256"/>
      <c r="DF8" s="76"/>
      <c r="DG8" s="76"/>
      <c r="DH8" s="76"/>
      <c r="DI8" s="76"/>
      <c r="DJ8" s="76"/>
      <c r="DK8" s="76"/>
      <c r="DL8" s="76"/>
      <c r="DM8" s="64"/>
      <c r="DN8" s="64"/>
      <c r="DO8" s="76"/>
      <c r="DP8" s="76"/>
      <c r="DQ8" s="75"/>
      <c r="DR8" s="256" t="s">
        <v>0</v>
      </c>
      <c r="DS8" s="256"/>
      <c r="DT8" s="256"/>
      <c r="DU8" s="256"/>
      <c r="DV8" s="64"/>
      <c r="DW8" s="64"/>
      <c r="DX8" s="64"/>
      <c r="DY8" s="76"/>
      <c r="DZ8" s="76"/>
      <c r="EA8" s="64"/>
      <c r="EB8" s="76"/>
      <c r="EC8" s="76"/>
      <c r="ED8" s="76"/>
      <c r="EE8" s="76"/>
      <c r="EF8" s="76"/>
      <c r="EG8" s="76"/>
      <c r="EH8" s="76"/>
      <c r="EI8" s="76"/>
      <c r="EJ8" s="75"/>
      <c r="EK8" s="64"/>
      <c r="EL8" s="64"/>
      <c r="EM8" s="64"/>
      <c r="EN8" s="76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</row>
    <row r="9" spans="1:156" s="74" customFormat="1" ht="13.5" customHeight="1">
      <c r="A9" s="75" t="s">
        <v>10</v>
      </c>
      <c r="B9" s="256" t="s">
        <v>15</v>
      </c>
      <c r="C9" s="256"/>
      <c r="D9" s="256"/>
      <c r="E9" s="256"/>
      <c r="F9" s="78">
        <v>2.1</v>
      </c>
      <c r="G9" s="78">
        <v>2.1</v>
      </c>
      <c r="H9" s="78">
        <v>2.1</v>
      </c>
      <c r="I9" s="78">
        <v>2.1</v>
      </c>
      <c r="J9" s="78">
        <v>2.1</v>
      </c>
      <c r="K9" s="78">
        <v>2.1</v>
      </c>
      <c r="L9" s="78">
        <v>2.1</v>
      </c>
      <c r="M9" s="78">
        <v>2.1</v>
      </c>
      <c r="N9" s="78">
        <v>2.1</v>
      </c>
      <c r="O9" s="78">
        <v>2.1</v>
      </c>
      <c r="P9" s="78">
        <v>2.1</v>
      </c>
      <c r="Q9" s="78">
        <v>2.1</v>
      </c>
      <c r="R9" s="87">
        <f>SUM(J9*J28,O9*O28,P28*P9,Q28*Q9)/R28</f>
        <v>2.1</v>
      </c>
      <c r="S9" s="75" t="s">
        <v>10</v>
      </c>
      <c r="T9" s="256" t="s">
        <v>15</v>
      </c>
      <c r="U9" s="256"/>
      <c r="V9" s="256"/>
      <c r="W9" s="256"/>
      <c r="X9" s="78">
        <v>2.1</v>
      </c>
      <c r="Y9" s="78">
        <v>2.1</v>
      </c>
      <c r="Z9" s="78">
        <v>2.1</v>
      </c>
      <c r="AA9" s="78">
        <v>2.1</v>
      </c>
      <c r="AB9" s="78">
        <v>2.1</v>
      </c>
      <c r="AC9" s="78">
        <v>2.1</v>
      </c>
      <c r="AD9" s="78">
        <v>2.1</v>
      </c>
      <c r="AE9" s="78">
        <v>2.1</v>
      </c>
      <c r="AF9" s="78">
        <v>2.1</v>
      </c>
      <c r="AG9" s="78">
        <v>2.1</v>
      </c>
      <c r="AH9" s="78">
        <v>2.1</v>
      </c>
      <c r="AI9" s="78">
        <v>2.1</v>
      </c>
      <c r="AJ9" s="78">
        <v>2.1</v>
      </c>
      <c r="AK9" s="78">
        <v>2.1</v>
      </c>
      <c r="AL9" s="75" t="s">
        <v>10</v>
      </c>
      <c r="AM9" s="256" t="s">
        <v>15</v>
      </c>
      <c r="AN9" s="256"/>
      <c r="AO9" s="256"/>
      <c r="AP9" s="256"/>
      <c r="AQ9" s="78">
        <v>2.1</v>
      </c>
      <c r="AR9" s="78">
        <v>2.1</v>
      </c>
      <c r="AS9" s="78">
        <v>2.1</v>
      </c>
      <c r="AT9" s="78">
        <v>2.1</v>
      </c>
      <c r="AU9" s="78">
        <v>2.1</v>
      </c>
      <c r="AV9" s="78">
        <v>2.1</v>
      </c>
      <c r="AW9" s="78">
        <v>2.1</v>
      </c>
      <c r="AX9" s="78">
        <v>2.1</v>
      </c>
      <c r="AY9" s="78">
        <v>2.1</v>
      </c>
      <c r="AZ9" s="78">
        <v>2.1</v>
      </c>
      <c r="BA9" s="78">
        <v>2.1</v>
      </c>
      <c r="BB9" s="78">
        <v>2.1</v>
      </c>
      <c r="BC9" s="78">
        <v>2.1</v>
      </c>
      <c r="BD9" s="78">
        <v>2.1</v>
      </c>
      <c r="BE9" s="75" t="s">
        <v>10</v>
      </c>
      <c r="BF9" s="256" t="s">
        <v>15</v>
      </c>
      <c r="BG9" s="256"/>
      <c r="BH9" s="256"/>
      <c r="BI9" s="256"/>
      <c r="BJ9" s="78">
        <v>2.1</v>
      </c>
      <c r="BK9" s="78">
        <v>2.1</v>
      </c>
      <c r="BL9" s="78">
        <v>2.1</v>
      </c>
      <c r="BM9" s="78">
        <v>2.1</v>
      </c>
      <c r="BN9" s="78">
        <v>2.1</v>
      </c>
      <c r="BO9" s="78">
        <v>2.1</v>
      </c>
      <c r="BP9" s="78">
        <v>2.1</v>
      </c>
      <c r="BQ9" s="78">
        <v>2.1</v>
      </c>
      <c r="BR9" s="78">
        <v>2.1</v>
      </c>
      <c r="BS9" s="78">
        <v>2.1</v>
      </c>
      <c r="BT9" s="78">
        <v>2.1</v>
      </c>
      <c r="BU9" s="78">
        <v>2.1</v>
      </c>
      <c r="BV9" s="78">
        <v>2.1</v>
      </c>
      <c r="BW9" s="78">
        <v>2.1</v>
      </c>
      <c r="BX9" s="75" t="s">
        <v>10</v>
      </c>
      <c r="BY9" s="256" t="s">
        <v>15</v>
      </c>
      <c r="BZ9" s="256"/>
      <c r="CA9" s="256"/>
      <c r="CB9" s="256"/>
      <c r="CC9" s="78">
        <v>2.1</v>
      </c>
      <c r="CD9" s="78">
        <v>2.1</v>
      </c>
      <c r="CE9" s="78">
        <v>2.1</v>
      </c>
      <c r="CF9" s="78">
        <v>2.1</v>
      </c>
      <c r="CG9" s="78">
        <v>2.1</v>
      </c>
      <c r="CH9" s="78">
        <v>2.1</v>
      </c>
      <c r="CI9" s="78">
        <v>2.1</v>
      </c>
      <c r="CJ9" s="78">
        <v>2.1</v>
      </c>
      <c r="CK9" s="78">
        <v>2.1</v>
      </c>
      <c r="CL9" s="78">
        <v>2.1</v>
      </c>
      <c r="CM9" s="78">
        <v>2.1</v>
      </c>
      <c r="CN9" s="78">
        <v>2.1</v>
      </c>
      <c r="CO9" s="78">
        <v>2.1</v>
      </c>
      <c r="CP9" s="78">
        <v>2.1</v>
      </c>
      <c r="CQ9" s="78">
        <v>2.1</v>
      </c>
      <c r="CR9" s="78">
        <v>1.89</v>
      </c>
      <c r="CS9" s="78">
        <v>1.89</v>
      </c>
      <c r="CT9" s="78">
        <v>1.89</v>
      </c>
      <c r="CU9" s="78">
        <v>1.89</v>
      </c>
      <c r="CV9" s="78">
        <v>1.89</v>
      </c>
      <c r="CW9" s="78">
        <v>1.89</v>
      </c>
      <c r="CX9" s="78">
        <v>1.89</v>
      </c>
      <c r="CY9" s="78">
        <v>2.1</v>
      </c>
      <c r="CZ9" s="78">
        <v>2.1</v>
      </c>
      <c r="DA9" s="75" t="s">
        <v>10</v>
      </c>
      <c r="DB9" s="256" t="s">
        <v>15</v>
      </c>
      <c r="DC9" s="256"/>
      <c r="DD9" s="256"/>
      <c r="DE9" s="256"/>
      <c r="DF9" s="78">
        <v>2.1</v>
      </c>
      <c r="DG9" s="78">
        <v>2.1</v>
      </c>
      <c r="DH9" s="78">
        <v>2.1</v>
      </c>
      <c r="DI9" s="78">
        <v>2.1</v>
      </c>
      <c r="DJ9" s="78">
        <v>2.1</v>
      </c>
      <c r="DK9" s="78">
        <v>2.1</v>
      </c>
      <c r="DL9" s="78">
        <v>2.1</v>
      </c>
      <c r="DM9" s="78">
        <v>2.1</v>
      </c>
      <c r="DN9" s="78">
        <v>2.1</v>
      </c>
      <c r="DO9" s="78">
        <v>2.1</v>
      </c>
      <c r="DP9" s="78">
        <v>2.1</v>
      </c>
      <c r="DQ9" s="75" t="s">
        <v>10</v>
      </c>
      <c r="DR9" s="256" t="s">
        <v>15</v>
      </c>
      <c r="DS9" s="256"/>
      <c r="DT9" s="256"/>
      <c r="DU9" s="256"/>
      <c r="DV9" s="78">
        <v>2.1</v>
      </c>
      <c r="DW9" s="78">
        <v>2.1</v>
      </c>
      <c r="DX9" s="78">
        <v>2.1</v>
      </c>
      <c r="DY9" s="78">
        <v>2.1</v>
      </c>
      <c r="DZ9" s="78">
        <v>2.1</v>
      </c>
      <c r="EA9" s="78">
        <v>2.1</v>
      </c>
      <c r="EB9" s="78">
        <v>2.1</v>
      </c>
      <c r="EC9" s="78">
        <v>2.1</v>
      </c>
      <c r="ED9" s="78">
        <v>2.1</v>
      </c>
      <c r="EE9" s="78">
        <v>2.1</v>
      </c>
      <c r="EF9" s="78">
        <v>2.1</v>
      </c>
      <c r="EG9" s="78">
        <v>2.1</v>
      </c>
      <c r="EH9" s="78">
        <v>2.1</v>
      </c>
      <c r="EI9" s="78">
        <v>2.1</v>
      </c>
      <c r="EJ9" s="75" t="s">
        <v>10</v>
      </c>
      <c r="EK9" s="78">
        <v>2.99</v>
      </c>
      <c r="EL9" s="78">
        <v>2.1</v>
      </c>
      <c r="EM9" s="78">
        <v>2.1</v>
      </c>
      <c r="EN9" s="78">
        <v>2.1</v>
      </c>
      <c r="EO9" s="78">
        <v>2.1</v>
      </c>
      <c r="EP9" s="78">
        <v>2.91</v>
      </c>
      <c r="EQ9" s="78">
        <v>2.1</v>
      </c>
      <c r="ER9" s="78">
        <v>2.1</v>
      </c>
      <c r="ES9" s="78">
        <v>2.55</v>
      </c>
      <c r="ET9" s="78">
        <v>2.1</v>
      </c>
      <c r="EU9" s="78">
        <f>SUM(EQ9*EQ28,ER9*ER28,ES28*ES9,ET9*ET28)/EU28</f>
        <v>2.1968257628097043</v>
      </c>
      <c r="EV9" s="78">
        <f>SUM(EN9*EN28,EO9*EO28,EU9*EU28,EP9*EP28)/EV28</f>
        <v>2.216108309580284</v>
      </c>
      <c r="EW9" s="78">
        <f>SUM(R9*R28,AK9*AK28,BD9*BD28,BW9*BW28,CZ9*CZ28,DP9*DP28,EI9*EI28,EV9*EV28)/EW28</f>
        <v>2.1256622716328617</v>
      </c>
      <c r="EX9" s="78">
        <f>SUM(EW9*EW28,'отс. 1 благ.'!FJ10*'отс. 1 благ.'!FJ29,'без отопл.'!N10*'без отопл.'!N29)/'благ.'!EX28</f>
        <v>2.075547599601307</v>
      </c>
      <c r="EY9" s="77">
        <f>SUM(EX9)*EX28</f>
        <v>268456.889</v>
      </c>
      <c r="EZ9" s="64">
        <f>SUM(EY9)*12</f>
        <v>3221482.6680000005</v>
      </c>
    </row>
    <row r="10" spans="1:156" s="74" customFormat="1" ht="12.75">
      <c r="A10" s="75" t="s">
        <v>11</v>
      </c>
      <c r="B10" s="256" t="s">
        <v>16</v>
      </c>
      <c r="C10" s="256"/>
      <c r="D10" s="256"/>
      <c r="E10" s="256"/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87">
        <f>SUM(J10*J28,O10*O28,P28*P10,Q28*Q10)/R28</f>
        <v>0</v>
      </c>
      <c r="S10" s="75" t="s">
        <v>11</v>
      </c>
      <c r="T10" s="256" t="s">
        <v>16</v>
      </c>
      <c r="U10" s="256"/>
      <c r="V10" s="256"/>
      <c r="W10" s="256"/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5" t="s">
        <v>11</v>
      </c>
      <c r="AM10" s="256" t="s">
        <v>16</v>
      </c>
      <c r="AN10" s="256"/>
      <c r="AO10" s="256"/>
      <c r="AP10" s="256"/>
      <c r="AQ10" s="76">
        <v>0</v>
      </c>
      <c r="AR10" s="76">
        <v>0</v>
      </c>
      <c r="AS10" s="76"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5" t="s">
        <v>11</v>
      </c>
      <c r="BF10" s="256" t="s">
        <v>16</v>
      </c>
      <c r="BG10" s="256"/>
      <c r="BH10" s="256"/>
      <c r="BI10" s="256"/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v>0</v>
      </c>
      <c r="BP10" s="76"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v>0</v>
      </c>
      <c r="BV10" s="76">
        <v>0</v>
      </c>
      <c r="BW10" s="76">
        <v>0</v>
      </c>
      <c r="BX10" s="75" t="s">
        <v>11</v>
      </c>
      <c r="BY10" s="256" t="s">
        <v>16</v>
      </c>
      <c r="BZ10" s="256"/>
      <c r="CA10" s="256"/>
      <c r="CB10" s="256"/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v>0</v>
      </c>
      <c r="CI10" s="76">
        <v>0</v>
      </c>
      <c r="CJ10" s="76">
        <v>0</v>
      </c>
      <c r="CK10" s="76">
        <v>0</v>
      </c>
      <c r="CL10" s="76">
        <v>0</v>
      </c>
      <c r="CM10" s="76">
        <v>0</v>
      </c>
      <c r="CN10" s="76">
        <v>0</v>
      </c>
      <c r="CO10" s="76">
        <v>0</v>
      </c>
      <c r="CP10" s="76">
        <v>0</v>
      </c>
      <c r="CQ10" s="76">
        <v>0</v>
      </c>
      <c r="CR10" s="76">
        <v>0</v>
      </c>
      <c r="CS10" s="76">
        <v>0</v>
      </c>
      <c r="CT10" s="76">
        <v>0</v>
      </c>
      <c r="CU10" s="274" t="s">
        <v>16</v>
      </c>
      <c r="CV10" s="274"/>
      <c r="CW10" s="274"/>
      <c r="CX10" s="274"/>
      <c r="CY10" s="76">
        <v>0</v>
      </c>
      <c r="CZ10" s="76">
        <v>0</v>
      </c>
      <c r="DA10" s="75" t="s">
        <v>11</v>
      </c>
      <c r="DB10" s="256" t="s">
        <v>16</v>
      </c>
      <c r="DC10" s="256"/>
      <c r="DD10" s="256"/>
      <c r="DE10" s="256"/>
      <c r="DF10" s="76">
        <v>0</v>
      </c>
      <c r="DG10" s="76">
        <v>0</v>
      </c>
      <c r="DH10" s="76">
        <v>0</v>
      </c>
      <c r="DI10" s="76">
        <v>0</v>
      </c>
      <c r="DJ10" s="76">
        <v>0</v>
      </c>
      <c r="DK10" s="76">
        <v>0</v>
      </c>
      <c r="DL10" s="76">
        <v>0</v>
      </c>
      <c r="DM10" s="76">
        <v>0</v>
      </c>
      <c r="DN10" s="76">
        <v>0</v>
      </c>
      <c r="DO10" s="76">
        <v>0</v>
      </c>
      <c r="DP10" s="76">
        <v>0</v>
      </c>
      <c r="DQ10" s="75" t="s">
        <v>11</v>
      </c>
      <c r="DR10" s="256" t="s">
        <v>16</v>
      </c>
      <c r="DS10" s="256"/>
      <c r="DT10" s="256"/>
      <c r="DU10" s="256"/>
      <c r="DV10" s="76">
        <v>0</v>
      </c>
      <c r="DW10" s="78">
        <v>1</v>
      </c>
      <c r="DX10" s="78">
        <v>1</v>
      </c>
      <c r="DY10" s="78">
        <v>1</v>
      </c>
      <c r="DZ10" s="76">
        <v>0</v>
      </c>
      <c r="EA10" s="76">
        <v>0</v>
      </c>
      <c r="EB10" s="76">
        <v>0</v>
      </c>
      <c r="EC10" s="76">
        <v>0</v>
      </c>
      <c r="ED10" s="76">
        <v>0</v>
      </c>
      <c r="EE10" s="76">
        <v>0</v>
      </c>
      <c r="EF10" s="76">
        <v>0</v>
      </c>
      <c r="EG10" s="76">
        <v>0</v>
      </c>
      <c r="EH10" s="76">
        <v>0</v>
      </c>
      <c r="EI10" s="78">
        <f>SUM(DV10*DV28,DY10*DY28,EB10*EB28,EH10*EH28)/EI28</f>
        <v>0.14781522852197207</v>
      </c>
      <c r="EJ10" s="75" t="s">
        <v>11</v>
      </c>
      <c r="EK10" s="76">
        <v>0</v>
      </c>
      <c r="EL10" s="76">
        <v>0</v>
      </c>
      <c r="EM10" s="76">
        <v>0</v>
      </c>
      <c r="EN10" s="78">
        <f>SUM(EK28*EK10,EL28*EL10,EM10*EM28)/EN28</f>
        <v>0</v>
      </c>
      <c r="EO10" s="76">
        <v>0</v>
      </c>
      <c r="EP10" s="76">
        <v>0</v>
      </c>
      <c r="EQ10" s="76">
        <v>0</v>
      </c>
      <c r="ER10" s="76">
        <v>0</v>
      </c>
      <c r="ES10" s="78">
        <v>0</v>
      </c>
      <c r="ET10" s="76">
        <v>0</v>
      </c>
      <c r="EU10" s="76">
        <v>0</v>
      </c>
      <c r="EV10" s="78">
        <f>SUM(EN10*EN28,EO10*EO28,EU10*EU28,EP10*EP28)/EV28</f>
        <v>0</v>
      </c>
      <c r="EW10" s="78">
        <f>SUM(R10*R28,AK10*AK28,BD10*BD28,BW10*BW28,CZ10*CZ28,DP10*DP28,EI10*EI28,EV10*EV28)/EW28</f>
        <v>0.015913010571066283</v>
      </c>
      <c r="EX10" s="78">
        <f>SUM(EW10*EW28,'отс. 1 благ.'!FJ11*'отс. 1 благ.'!FJ29,'без отопл.'!N11*'без отопл.'!N29)/'благ.'!EX28</f>
        <v>0.012867601011514528</v>
      </c>
      <c r="EY10" s="77">
        <f>SUM(EX10)*EX28</f>
        <v>1664.3300000000002</v>
      </c>
      <c r="EZ10" s="64">
        <f aca="true" t="shared" si="10" ref="EZ10:EZ15">SUM(EY10)*12</f>
        <v>19971.960000000003</v>
      </c>
    </row>
    <row r="11" spans="1:156" s="74" customFormat="1" ht="12.75" customHeight="1">
      <c r="A11" s="75" t="s">
        <v>12</v>
      </c>
      <c r="B11" s="256" t="s">
        <v>17</v>
      </c>
      <c r="C11" s="256"/>
      <c r="D11" s="256"/>
      <c r="E11" s="256"/>
      <c r="F11" s="78">
        <v>1.16</v>
      </c>
      <c r="G11" s="78">
        <v>1.16</v>
      </c>
      <c r="H11" s="78">
        <v>1.16</v>
      </c>
      <c r="I11" s="78">
        <v>1.16</v>
      </c>
      <c r="J11" s="78">
        <v>1.16</v>
      </c>
      <c r="K11" s="78">
        <v>1.16</v>
      </c>
      <c r="L11" s="78">
        <v>0</v>
      </c>
      <c r="M11" s="78">
        <v>1.16</v>
      </c>
      <c r="N11" s="78">
        <v>1.16</v>
      </c>
      <c r="O11" s="71">
        <f>SUM(K11*K28,L11*L28,M28*M11,N11*N28)/O28</f>
        <v>1.0443487929150832</v>
      </c>
      <c r="P11" s="78">
        <v>1.16</v>
      </c>
      <c r="Q11" s="78">
        <v>1.16</v>
      </c>
      <c r="R11" s="87">
        <f>SUM(J11*J28,O11*O28,P28*P11,Q28*Q11)/R28</f>
        <v>1.090184514422521</v>
      </c>
      <c r="S11" s="75" t="s">
        <v>12</v>
      </c>
      <c r="T11" s="256" t="s">
        <v>17</v>
      </c>
      <c r="U11" s="256"/>
      <c r="V11" s="256"/>
      <c r="W11" s="256"/>
      <c r="X11" s="78">
        <v>1.16</v>
      </c>
      <c r="Y11" s="78">
        <v>1.16</v>
      </c>
      <c r="Z11" s="78">
        <v>1.16</v>
      </c>
      <c r="AA11" s="78">
        <v>1.16</v>
      </c>
      <c r="AB11" s="78">
        <v>1.16</v>
      </c>
      <c r="AC11" s="78">
        <v>1.16</v>
      </c>
      <c r="AD11" s="78">
        <v>1.16</v>
      </c>
      <c r="AE11" s="78">
        <v>1.16</v>
      </c>
      <c r="AF11" s="78">
        <v>1.16</v>
      </c>
      <c r="AG11" s="78">
        <v>1.16</v>
      </c>
      <c r="AH11" s="78">
        <v>1.16</v>
      </c>
      <c r="AI11" s="78">
        <v>1.16</v>
      </c>
      <c r="AJ11" s="78">
        <v>1.16</v>
      </c>
      <c r="AK11" s="78">
        <v>1.16</v>
      </c>
      <c r="AL11" s="75" t="s">
        <v>12</v>
      </c>
      <c r="AM11" s="256" t="s">
        <v>17</v>
      </c>
      <c r="AN11" s="256"/>
      <c r="AO11" s="256"/>
      <c r="AP11" s="256"/>
      <c r="AQ11" s="78">
        <v>1.16</v>
      </c>
      <c r="AR11" s="78">
        <v>1.16</v>
      </c>
      <c r="AS11" s="78">
        <v>1.16</v>
      </c>
      <c r="AT11" s="78">
        <v>1.16</v>
      </c>
      <c r="AU11" s="78">
        <v>1.16</v>
      </c>
      <c r="AV11" s="78">
        <v>1.16</v>
      </c>
      <c r="AW11" s="78">
        <v>1.16</v>
      </c>
      <c r="AX11" s="78">
        <v>1.16</v>
      </c>
      <c r="AY11" s="78">
        <v>1.16</v>
      </c>
      <c r="AZ11" s="78">
        <v>1.16</v>
      </c>
      <c r="BA11" s="78">
        <v>1.16</v>
      </c>
      <c r="BB11" s="78">
        <v>1.16</v>
      </c>
      <c r="BC11" s="78">
        <v>1.16</v>
      </c>
      <c r="BD11" s="78">
        <v>1.16</v>
      </c>
      <c r="BE11" s="75" t="s">
        <v>12</v>
      </c>
      <c r="BF11" s="256" t="s">
        <v>17</v>
      </c>
      <c r="BG11" s="256"/>
      <c r="BH11" s="256"/>
      <c r="BI11" s="256"/>
      <c r="BJ11" s="78">
        <v>1.16</v>
      </c>
      <c r="BK11" s="78">
        <v>1.16</v>
      </c>
      <c r="BL11" s="78">
        <v>1.16</v>
      </c>
      <c r="BM11" s="78">
        <v>1.16</v>
      </c>
      <c r="BN11" s="78">
        <v>1.16</v>
      </c>
      <c r="BO11" s="78">
        <v>1.16</v>
      </c>
      <c r="BP11" s="78">
        <v>1.16</v>
      </c>
      <c r="BQ11" s="78">
        <v>1.16</v>
      </c>
      <c r="BR11" s="78">
        <v>1.16</v>
      </c>
      <c r="BS11" s="78">
        <v>1.16</v>
      </c>
      <c r="BT11" s="78">
        <v>1.16</v>
      </c>
      <c r="BU11" s="78">
        <v>1.16</v>
      </c>
      <c r="BV11" s="78">
        <v>1.16</v>
      </c>
      <c r="BW11" s="78">
        <v>1.16</v>
      </c>
      <c r="BX11" s="75" t="s">
        <v>12</v>
      </c>
      <c r="BY11" s="256" t="s">
        <v>17</v>
      </c>
      <c r="BZ11" s="256"/>
      <c r="CA11" s="256"/>
      <c r="CB11" s="256"/>
      <c r="CC11" s="78">
        <v>1.16</v>
      </c>
      <c r="CD11" s="78">
        <v>0</v>
      </c>
      <c r="CE11" s="78">
        <v>0</v>
      </c>
      <c r="CF11" s="78">
        <v>1.16</v>
      </c>
      <c r="CG11" s="78">
        <v>1.16</v>
      </c>
      <c r="CH11" s="78">
        <f>SUM(CD11*CD28,CE11*CE28,CF28*CF11,CG11*CG28)/CH28</f>
        <v>0.6040771985191479</v>
      </c>
      <c r="CI11" s="78">
        <v>0</v>
      </c>
      <c r="CJ11" s="78">
        <v>0</v>
      </c>
      <c r="CK11" s="78">
        <v>1.16</v>
      </c>
      <c r="CL11" s="78">
        <v>1.16</v>
      </c>
      <c r="CM11" s="78">
        <v>1.16</v>
      </c>
      <c r="CN11" s="78">
        <v>0</v>
      </c>
      <c r="CO11" s="78">
        <v>1.16</v>
      </c>
      <c r="CP11" s="78">
        <v>1.16</v>
      </c>
      <c r="CQ11" s="78">
        <v>1.16</v>
      </c>
      <c r="CR11" s="78">
        <v>0</v>
      </c>
      <c r="CS11" s="78">
        <v>0</v>
      </c>
      <c r="CT11" s="78">
        <v>0</v>
      </c>
      <c r="CU11" s="274" t="s">
        <v>17</v>
      </c>
      <c r="CV11" s="274"/>
      <c r="CW11" s="274"/>
      <c r="CX11" s="274"/>
      <c r="CY11" s="71">
        <f>SUM(CI11*CI28,CJ28*CJ11,CK11*CK28,CL28*CL11,CM11*CM28,CN28*CN11,CO11*CO28,CP28*CP11,CQ11*CQ28)/CY28</f>
        <v>0.8198721850273888</v>
      </c>
      <c r="CZ11" s="78">
        <f>SUM(CC11*CC28,CH11*CH28,CY11*CY28)/CZ28</f>
        <v>0.8257354931614369</v>
      </c>
      <c r="DA11" s="75" t="s">
        <v>12</v>
      </c>
      <c r="DB11" s="256" t="s">
        <v>17</v>
      </c>
      <c r="DC11" s="256"/>
      <c r="DD11" s="256"/>
      <c r="DE11" s="256"/>
      <c r="DF11" s="78">
        <v>1.16</v>
      </c>
      <c r="DG11" s="78">
        <v>1.16</v>
      </c>
      <c r="DH11" s="78">
        <v>1.16</v>
      </c>
      <c r="DI11" s="78">
        <v>1.16</v>
      </c>
      <c r="DJ11" s="78">
        <v>1.16</v>
      </c>
      <c r="DK11" s="78">
        <v>1.16</v>
      </c>
      <c r="DL11" s="78">
        <v>1.16</v>
      </c>
      <c r="DM11" s="78">
        <v>1.16</v>
      </c>
      <c r="DN11" s="78">
        <v>1.16</v>
      </c>
      <c r="DO11" s="78">
        <v>1.16</v>
      </c>
      <c r="DP11" s="78">
        <v>1.16</v>
      </c>
      <c r="DQ11" s="75" t="s">
        <v>12</v>
      </c>
      <c r="DR11" s="256" t="s">
        <v>17</v>
      </c>
      <c r="DS11" s="256"/>
      <c r="DT11" s="256"/>
      <c r="DU11" s="256"/>
      <c r="DV11" s="78">
        <v>1.16</v>
      </c>
      <c r="DW11" s="78">
        <v>1.16</v>
      </c>
      <c r="DX11" s="78">
        <v>1.16</v>
      </c>
      <c r="DY11" s="78">
        <v>1.16</v>
      </c>
      <c r="DZ11" s="78">
        <v>1.16</v>
      </c>
      <c r="EA11" s="78">
        <v>0</v>
      </c>
      <c r="EB11" s="78">
        <f>SUM(DZ11*DZ28,EA28*EA11)/EB28</f>
        <v>0.700172336145555</v>
      </c>
      <c r="EC11" s="78">
        <v>0</v>
      </c>
      <c r="ED11" s="78">
        <v>0</v>
      </c>
      <c r="EE11" s="78">
        <v>0</v>
      </c>
      <c r="EF11" s="78">
        <v>0</v>
      </c>
      <c r="EG11" s="78">
        <v>0</v>
      </c>
      <c r="EH11" s="78">
        <v>0</v>
      </c>
      <c r="EI11" s="78">
        <f>SUM(DV11*DV28,DY11*DY28,EB11*EB28,EH11*EH28)/EI28</f>
        <v>0.5636259062323206</v>
      </c>
      <c r="EJ11" s="75" t="s">
        <v>12</v>
      </c>
      <c r="EK11" s="78">
        <v>1.16</v>
      </c>
      <c r="EL11" s="78">
        <v>1.16</v>
      </c>
      <c r="EM11" s="78">
        <v>1.16</v>
      </c>
      <c r="EN11" s="78">
        <v>1.16</v>
      </c>
      <c r="EO11" s="78">
        <v>1.16</v>
      </c>
      <c r="EP11" s="78">
        <v>1.16</v>
      </c>
      <c r="EQ11" s="78">
        <v>1.16</v>
      </c>
      <c r="ER11" s="78">
        <v>1.16</v>
      </c>
      <c r="ES11" s="78">
        <v>1.5</v>
      </c>
      <c r="ET11" s="78">
        <v>1.16</v>
      </c>
      <c r="EU11" s="78">
        <f>SUM(EQ11*EQ28,ER11*ER28,ES11*ES28,ET11*ET28)/EU28</f>
        <v>1.2331572430117763</v>
      </c>
      <c r="EV11" s="78">
        <f>SUM(EN11*EN28,EO11*EO28,EU11*EU28,EP11*EP28)/EV28</f>
        <v>1.1981575276006182</v>
      </c>
      <c r="EW11" s="78">
        <f>SUM(R11*R28,AK11*AK28,BD11*BD28,BW11*BW28,CZ11*CZ28,DP11*DP28,EI11*EI28,EV11*EV28)/EW28</f>
        <v>1.041082225842309</v>
      </c>
      <c r="EX11" s="78">
        <f>SUM(EW11*EW28,'отс. 1 благ.'!FJ12*'отс. 1 благ.'!FJ29,'без отопл.'!N12*'без отопл.'!N29)/'благ.'!EX28</f>
        <v>0.8698910181851803</v>
      </c>
      <c r="EY11" s="77">
        <f>SUM(EX11)*EX28</f>
        <v>112514.03559999997</v>
      </c>
      <c r="EZ11" s="64">
        <f t="shared" si="10"/>
        <v>1350168.4271999998</v>
      </c>
    </row>
    <row r="12" spans="1:156" s="74" customFormat="1" ht="12.75" customHeight="1">
      <c r="A12" s="75" t="s">
        <v>18</v>
      </c>
      <c r="B12" s="256" t="s">
        <v>19</v>
      </c>
      <c r="C12" s="256"/>
      <c r="D12" s="256"/>
      <c r="E12" s="256"/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8">
        <v>1</v>
      </c>
      <c r="M12" s="78">
        <v>1</v>
      </c>
      <c r="N12" s="78">
        <v>1</v>
      </c>
      <c r="O12" s="71">
        <f>SUM(K12*K28,L12*L28,M28*M12,N12*N28)/O28</f>
        <v>1</v>
      </c>
      <c r="P12" s="78">
        <v>1</v>
      </c>
      <c r="Q12" s="78">
        <v>1</v>
      </c>
      <c r="R12" s="87">
        <f>SUM(J12*J28,O12*O28,P28*P12,Q28*Q12)/R28</f>
        <v>1.0000000000000002</v>
      </c>
      <c r="S12" s="75" t="s">
        <v>18</v>
      </c>
      <c r="T12" s="256" t="s">
        <v>19</v>
      </c>
      <c r="U12" s="256"/>
      <c r="V12" s="256"/>
      <c r="W12" s="256"/>
      <c r="X12" s="78">
        <v>1</v>
      </c>
      <c r="Y12" s="78">
        <v>1</v>
      </c>
      <c r="Z12" s="78">
        <v>1</v>
      </c>
      <c r="AA12" s="78">
        <v>1</v>
      </c>
      <c r="AB12" s="78">
        <v>1</v>
      </c>
      <c r="AC12" s="78">
        <v>1</v>
      </c>
      <c r="AD12" s="78">
        <v>1</v>
      </c>
      <c r="AE12" s="78">
        <v>1</v>
      </c>
      <c r="AF12" s="78">
        <v>1</v>
      </c>
      <c r="AG12" s="78">
        <v>1</v>
      </c>
      <c r="AH12" s="78">
        <v>1</v>
      </c>
      <c r="AI12" s="78">
        <v>1</v>
      </c>
      <c r="AJ12" s="78">
        <v>1</v>
      </c>
      <c r="AK12" s="78">
        <v>1</v>
      </c>
      <c r="AL12" s="75" t="s">
        <v>18</v>
      </c>
      <c r="AM12" s="256" t="s">
        <v>19</v>
      </c>
      <c r="AN12" s="256"/>
      <c r="AO12" s="256"/>
      <c r="AP12" s="256"/>
      <c r="AQ12" s="78">
        <v>1</v>
      </c>
      <c r="AR12" s="78">
        <v>1</v>
      </c>
      <c r="AS12" s="78">
        <v>1</v>
      </c>
      <c r="AT12" s="78">
        <v>1</v>
      </c>
      <c r="AU12" s="78">
        <v>1</v>
      </c>
      <c r="AV12" s="78">
        <v>1</v>
      </c>
      <c r="AW12" s="78">
        <v>1</v>
      </c>
      <c r="AX12" s="78">
        <v>1</v>
      </c>
      <c r="AY12" s="78">
        <v>1</v>
      </c>
      <c r="AZ12" s="78">
        <v>1</v>
      </c>
      <c r="BA12" s="78">
        <v>1</v>
      </c>
      <c r="BB12" s="78">
        <v>1</v>
      </c>
      <c r="BC12" s="78">
        <v>1</v>
      </c>
      <c r="BD12" s="78">
        <v>1</v>
      </c>
      <c r="BE12" s="75" t="s">
        <v>18</v>
      </c>
      <c r="BF12" s="256" t="s">
        <v>19</v>
      </c>
      <c r="BG12" s="256"/>
      <c r="BH12" s="256"/>
      <c r="BI12" s="256"/>
      <c r="BJ12" s="78">
        <v>1</v>
      </c>
      <c r="BK12" s="78">
        <v>1</v>
      </c>
      <c r="BL12" s="78">
        <v>1</v>
      </c>
      <c r="BM12" s="78">
        <v>1</v>
      </c>
      <c r="BN12" s="78">
        <v>1</v>
      </c>
      <c r="BO12" s="78">
        <v>1</v>
      </c>
      <c r="BP12" s="78">
        <v>1</v>
      </c>
      <c r="BQ12" s="78">
        <v>1</v>
      </c>
      <c r="BR12" s="78">
        <v>1</v>
      </c>
      <c r="BS12" s="78">
        <v>1</v>
      </c>
      <c r="BT12" s="78">
        <v>1</v>
      </c>
      <c r="BU12" s="78">
        <v>1</v>
      </c>
      <c r="BV12" s="78">
        <v>1</v>
      </c>
      <c r="BW12" s="78">
        <v>1</v>
      </c>
      <c r="BX12" s="75" t="s">
        <v>18</v>
      </c>
      <c r="BY12" s="256" t="s">
        <v>19</v>
      </c>
      <c r="BZ12" s="256"/>
      <c r="CA12" s="256"/>
      <c r="CB12" s="256"/>
      <c r="CC12" s="78">
        <v>1</v>
      </c>
      <c r="CD12" s="78">
        <v>1</v>
      </c>
      <c r="CE12" s="78">
        <v>1</v>
      </c>
      <c r="CF12" s="78">
        <v>1</v>
      </c>
      <c r="CG12" s="78">
        <v>1</v>
      </c>
      <c r="CH12" s="78">
        <v>1</v>
      </c>
      <c r="CI12" s="78">
        <v>1</v>
      </c>
      <c r="CJ12" s="78">
        <v>1</v>
      </c>
      <c r="CK12" s="78">
        <v>1</v>
      </c>
      <c r="CL12" s="78">
        <v>1</v>
      </c>
      <c r="CM12" s="78">
        <v>1</v>
      </c>
      <c r="CN12" s="78">
        <v>1</v>
      </c>
      <c r="CO12" s="78">
        <v>1</v>
      </c>
      <c r="CP12" s="78">
        <v>1</v>
      </c>
      <c r="CQ12" s="78">
        <v>1</v>
      </c>
      <c r="CR12" s="78">
        <v>0.9</v>
      </c>
      <c r="CS12" s="78">
        <v>0.9</v>
      </c>
      <c r="CT12" s="78">
        <v>0.9</v>
      </c>
      <c r="CU12" s="78">
        <v>0.9</v>
      </c>
      <c r="CV12" s="78">
        <v>0.9</v>
      </c>
      <c r="CW12" s="78">
        <v>0.9</v>
      </c>
      <c r="CX12" s="78">
        <v>0.9</v>
      </c>
      <c r="CY12" s="78">
        <v>1</v>
      </c>
      <c r="CZ12" s="78">
        <v>1</v>
      </c>
      <c r="DA12" s="75" t="s">
        <v>18</v>
      </c>
      <c r="DB12" s="256" t="s">
        <v>19</v>
      </c>
      <c r="DC12" s="256"/>
      <c r="DD12" s="256"/>
      <c r="DE12" s="256"/>
      <c r="DF12" s="78">
        <v>1</v>
      </c>
      <c r="DG12" s="78">
        <v>1</v>
      </c>
      <c r="DH12" s="78">
        <v>1</v>
      </c>
      <c r="DI12" s="78">
        <v>1</v>
      </c>
      <c r="DJ12" s="78">
        <v>1</v>
      </c>
      <c r="DK12" s="78">
        <v>1</v>
      </c>
      <c r="DL12" s="78">
        <v>1</v>
      </c>
      <c r="DM12" s="78">
        <v>1</v>
      </c>
      <c r="DN12" s="78">
        <v>1</v>
      </c>
      <c r="DO12" s="78">
        <v>1</v>
      </c>
      <c r="DP12" s="78">
        <v>1</v>
      </c>
      <c r="DQ12" s="75" t="s">
        <v>18</v>
      </c>
      <c r="DR12" s="256" t="s">
        <v>19</v>
      </c>
      <c r="DS12" s="256"/>
      <c r="DT12" s="256"/>
      <c r="DU12" s="256"/>
      <c r="DV12" s="78">
        <v>1</v>
      </c>
      <c r="DW12" s="78">
        <v>1</v>
      </c>
      <c r="DX12" s="78">
        <v>1</v>
      </c>
      <c r="DY12" s="78">
        <v>1</v>
      </c>
      <c r="DZ12" s="78">
        <v>1</v>
      </c>
      <c r="EA12" s="78">
        <v>1</v>
      </c>
      <c r="EB12" s="78">
        <v>1</v>
      </c>
      <c r="EC12" s="78">
        <v>1</v>
      </c>
      <c r="ED12" s="78">
        <v>1</v>
      </c>
      <c r="EE12" s="78">
        <v>1</v>
      </c>
      <c r="EF12" s="78">
        <v>1</v>
      </c>
      <c r="EG12" s="78">
        <v>1</v>
      </c>
      <c r="EH12" s="78">
        <v>1</v>
      </c>
      <c r="EI12" s="78">
        <v>1</v>
      </c>
      <c r="EJ12" s="75" t="s">
        <v>18</v>
      </c>
      <c r="EK12" s="78">
        <v>1</v>
      </c>
      <c r="EL12" s="78">
        <v>1</v>
      </c>
      <c r="EM12" s="78">
        <v>1</v>
      </c>
      <c r="EN12" s="78">
        <v>1</v>
      </c>
      <c r="EO12" s="78">
        <v>1</v>
      </c>
      <c r="EP12" s="78">
        <v>1</v>
      </c>
      <c r="EQ12" s="78">
        <v>1</v>
      </c>
      <c r="ER12" s="78">
        <v>1</v>
      </c>
      <c r="ES12" s="76">
        <v>2.08</v>
      </c>
      <c r="ET12" s="78">
        <v>1</v>
      </c>
      <c r="EU12" s="79">
        <f>SUM(EQ12*EQ28,ER12*ER28,ES12*ES28,ET12*ET28)/EU28</f>
        <v>1.2323818307432899</v>
      </c>
      <c r="EV12" s="78">
        <f>SUM(EN12*EN28,EO12*EO28,EU12*EU28,EP12*EP28)/EV28</f>
        <v>1.1212062641431402</v>
      </c>
      <c r="EW12" s="78">
        <f>SUM(R12*R28,AK12*AK28,BD12*BD28,BW12*BW28,CZ12*CZ28,DP12*DP28,EI12*EI28,EV12*EV28)/EW28</f>
        <v>1.0267890221233038</v>
      </c>
      <c r="EX12" s="78">
        <f>SUM(EW12*EW28,'отс. 1 благ.'!FJ13*'отс. 1 благ.'!FJ29,'без отопл.'!N13*'без отопл.'!N29)/'благ.'!EX28</f>
        <v>1.0185852342011155</v>
      </c>
      <c r="EY12" s="77">
        <f>SUM(EX12)*EX28</f>
        <v>131746.54399999997</v>
      </c>
      <c r="EZ12" s="64">
        <f t="shared" si="10"/>
        <v>1580958.5279999995</v>
      </c>
    </row>
    <row r="13" spans="1:157" s="74" customFormat="1" ht="12.75" customHeight="1">
      <c r="A13" s="75" t="s">
        <v>13</v>
      </c>
      <c r="B13" s="256" t="s">
        <v>1</v>
      </c>
      <c r="C13" s="256"/>
      <c r="D13" s="256"/>
      <c r="E13" s="256"/>
      <c r="F13" s="78">
        <v>0.11</v>
      </c>
      <c r="G13" s="78">
        <v>0.11</v>
      </c>
      <c r="H13" s="78">
        <v>0.11</v>
      </c>
      <c r="I13" s="78">
        <v>0.11</v>
      </c>
      <c r="J13" s="78">
        <v>0.11</v>
      </c>
      <c r="K13" s="78">
        <v>0.11</v>
      </c>
      <c r="L13" s="78">
        <v>0.11</v>
      </c>
      <c r="M13" s="78">
        <v>0.11</v>
      </c>
      <c r="N13" s="78">
        <v>0.11</v>
      </c>
      <c r="O13" s="71">
        <f>SUM(K13*K28,L13*L28,M28*M13,N13*N28)/O28</f>
        <v>0.11</v>
      </c>
      <c r="P13" s="78">
        <v>0.11</v>
      </c>
      <c r="Q13" s="78">
        <v>0.11</v>
      </c>
      <c r="R13" s="87">
        <f>SUM(J13*J28,O13*O28,P28*P13,Q28*Q13)/R28</f>
        <v>0.11000000000000001</v>
      </c>
      <c r="S13" s="75" t="s">
        <v>13</v>
      </c>
      <c r="T13" s="256" t="s">
        <v>1</v>
      </c>
      <c r="U13" s="256"/>
      <c r="V13" s="256"/>
      <c r="W13" s="256"/>
      <c r="X13" s="78">
        <v>0.11</v>
      </c>
      <c r="Y13" s="78">
        <v>0.11</v>
      </c>
      <c r="Z13" s="78">
        <v>0.11</v>
      </c>
      <c r="AA13" s="78">
        <v>0.11</v>
      </c>
      <c r="AB13" s="78">
        <v>0.11</v>
      </c>
      <c r="AC13" s="78">
        <v>0.11</v>
      </c>
      <c r="AD13" s="78">
        <v>0.11</v>
      </c>
      <c r="AE13" s="78">
        <v>0.11</v>
      </c>
      <c r="AF13" s="78">
        <v>0.11</v>
      </c>
      <c r="AG13" s="78">
        <v>0.11</v>
      </c>
      <c r="AH13" s="78">
        <v>0.11</v>
      </c>
      <c r="AI13" s="78">
        <v>0.11</v>
      </c>
      <c r="AJ13" s="78">
        <v>0.11</v>
      </c>
      <c r="AK13" s="78">
        <v>0.11</v>
      </c>
      <c r="AL13" s="75" t="s">
        <v>13</v>
      </c>
      <c r="AM13" s="256" t="s">
        <v>1</v>
      </c>
      <c r="AN13" s="256"/>
      <c r="AO13" s="256"/>
      <c r="AP13" s="256"/>
      <c r="AQ13" s="78">
        <v>0.11</v>
      </c>
      <c r="AR13" s="78">
        <v>0.11</v>
      </c>
      <c r="AS13" s="78">
        <v>0.11</v>
      </c>
      <c r="AT13" s="78">
        <v>0.11</v>
      </c>
      <c r="AU13" s="78">
        <v>0.11</v>
      </c>
      <c r="AV13" s="78">
        <v>0.11</v>
      </c>
      <c r="AW13" s="78">
        <v>0.11</v>
      </c>
      <c r="AX13" s="78">
        <v>0.11</v>
      </c>
      <c r="AY13" s="78">
        <v>0.11</v>
      </c>
      <c r="AZ13" s="78">
        <v>0.11</v>
      </c>
      <c r="BA13" s="78">
        <v>0.11</v>
      </c>
      <c r="BB13" s="78">
        <v>0.11</v>
      </c>
      <c r="BC13" s="78">
        <v>0.11</v>
      </c>
      <c r="BD13" s="78">
        <v>0.11</v>
      </c>
      <c r="BE13" s="75" t="s">
        <v>13</v>
      </c>
      <c r="BF13" s="256" t="s">
        <v>1</v>
      </c>
      <c r="BG13" s="256"/>
      <c r="BH13" s="256"/>
      <c r="BI13" s="256"/>
      <c r="BJ13" s="78">
        <v>0.11</v>
      </c>
      <c r="BK13" s="78">
        <v>0.11</v>
      </c>
      <c r="BL13" s="78">
        <v>0.11</v>
      </c>
      <c r="BM13" s="78">
        <v>0.11</v>
      </c>
      <c r="BN13" s="78">
        <v>0.11</v>
      </c>
      <c r="BO13" s="78">
        <v>0.11</v>
      </c>
      <c r="BP13" s="78">
        <v>0.11</v>
      </c>
      <c r="BQ13" s="78">
        <v>0.11</v>
      </c>
      <c r="BR13" s="78">
        <v>0.11</v>
      </c>
      <c r="BS13" s="78">
        <v>0.11</v>
      </c>
      <c r="BT13" s="78">
        <v>0.11</v>
      </c>
      <c r="BU13" s="78">
        <v>0.11</v>
      </c>
      <c r="BV13" s="78">
        <v>0.11</v>
      </c>
      <c r="BW13" s="78">
        <v>0.11</v>
      </c>
      <c r="BX13" s="75" t="s">
        <v>13</v>
      </c>
      <c r="BY13" s="256" t="s">
        <v>1</v>
      </c>
      <c r="BZ13" s="256"/>
      <c r="CA13" s="256"/>
      <c r="CB13" s="256"/>
      <c r="CC13" s="78">
        <v>0.11</v>
      </c>
      <c r="CD13" s="78">
        <v>0.11</v>
      </c>
      <c r="CE13" s="78">
        <v>0.11</v>
      </c>
      <c r="CF13" s="78">
        <v>0.11</v>
      </c>
      <c r="CG13" s="78">
        <v>0.11</v>
      </c>
      <c r="CH13" s="78">
        <v>0.11</v>
      </c>
      <c r="CI13" s="78">
        <v>0.11</v>
      </c>
      <c r="CJ13" s="78">
        <v>0.11</v>
      </c>
      <c r="CK13" s="78">
        <v>0.11</v>
      </c>
      <c r="CL13" s="78">
        <v>0.11</v>
      </c>
      <c r="CM13" s="78">
        <v>0.11</v>
      </c>
      <c r="CN13" s="78">
        <v>0.11</v>
      </c>
      <c r="CO13" s="78">
        <v>0.11</v>
      </c>
      <c r="CP13" s="78">
        <v>0.11</v>
      </c>
      <c r="CQ13" s="78">
        <v>0.11</v>
      </c>
      <c r="CR13" s="78">
        <v>0.1</v>
      </c>
      <c r="CS13" s="78">
        <v>0.1</v>
      </c>
      <c r="CT13" s="78">
        <v>0.1</v>
      </c>
      <c r="CU13" s="78">
        <v>0.1</v>
      </c>
      <c r="CV13" s="78">
        <v>0.1</v>
      </c>
      <c r="CW13" s="78">
        <v>0.1</v>
      </c>
      <c r="CX13" s="78">
        <v>0.1</v>
      </c>
      <c r="CY13" s="78">
        <v>0.11</v>
      </c>
      <c r="CZ13" s="78">
        <v>0.11</v>
      </c>
      <c r="DA13" s="75" t="s">
        <v>13</v>
      </c>
      <c r="DB13" s="256" t="s">
        <v>1</v>
      </c>
      <c r="DC13" s="256"/>
      <c r="DD13" s="256"/>
      <c r="DE13" s="256"/>
      <c r="DF13" s="78">
        <v>0.11</v>
      </c>
      <c r="DG13" s="78">
        <v>0.11</v>
      </c>
      <c r="DH13" s="78">
        <v>0.11</v>
      </c>
      <c r="DI13" s="78">
        <v>0.11</v>
      </c>
      <c r="DJ13" s="78">
        <v>0.11</v>
      </c>
      <c r="DK13" s="78">
        <v>0.11</v>
      </c>
      <c r="DL13" s="78">
        <v>0.11</v>
      </c>
      <c r="DM13" s="78">
        <v>0.11</v>
      </c>
      <c r="DN13" s="78">
        <v>0.11</v>
      </c>
      <c r="DO13" s="78">
        <v>0.11</v>
      </c>
      <c r="DP13" s="78">
        <v>0.11</v>
      </c>
      <c r="DQ13" s="75" t="s">
        <v>13</v>
      </c>
      <c r="DR13" s="256" t="s">
        <v>1</v>
      </c>
      <c r="DS13" s="256"/>
      <c r="DT13" s="256"/>
      <c r="DU13" s="256"/>
      <c r="DV13" s="78">
        <v>0.11</v>
      </c>
      <c r="DW13" s="78">
        <v>0.11</v>
      </c>
      <c r="DX13" s="78">
        <v>0.11</v>
      </c>
      <c r="DY13" s="78">
        <v>0.11</v>
      </c>
      <c r="DZ13" s="78">
        <v>0.11</v>
      </c>
      <c r="EA13" s="78">
        <v>0.11</v>
      </c>
      <c r="EB13" s="78">
        <v>0.11</v>
      </c>
      <c r="EC13" s="78">
        <v>0.11</v>
      </c>
      <c r="ED13" s="78">
        <v>0.11</v>
      </c>
      <c r="EE13" s="78">
        <v>0.11</v>
      </c>
      <c r="EF13" s="78">
        <v>0.11</v>
      </c>
      <c r="EG13" s="78">
        <v>0.11</v>
      </c>
      <c r="EH13" s="78">
        <v>0.11</v>
      </c>
      <c r="EI13" s="78">
        <v>0.11</v>
      </c>
      <c r="EJ13" s="75" t="s">
        <v>13</v>
      </c>
      <c r="EK13" s="78">
        <v>0.11</v>
      </c>
      <c r="EL13" s="78">
        <v>0.11</v>
      </c>
      <c r="EM13" s="78">
        <v>0.11</v>
      </c>
      <c r="EN13" s="71">
        <f>SUM(EK13*EK28,EL13*EL28,EM13*EM28)/EN28</f>
        <v>0.10999999999999997</v>
      </c>
      <c r="EO13" s="78">
        <v>0.11</v>
      </c>
      <c r="EP13" s="78">
        <v>0.11</v>
      </c>
      <c r="EQ13" s="78">
        <v>0.11</v>
      </c>
      <c r="ER13" s="78">
        <v>0.11</v>
      </c>
      <c r="ES13" s="78">
        <v>0.15</v>
      </c>
      <c r="ET13" s="78">
        <v>0.11</v>
      </c>
      <c r="EU13" s="79">
        <f>SUM(EQ13*EQ28,ER13*ER28,ES13*ES28,ET13*ET28)/EU28</f>
        <v>0.11860673447197372</v>
      </c>
      <c r="EV13" s="78">
        <f>SUM(EN13*EN28,EO13*EO28,EU13*EU28,EP13*EP28)/EV28</f>
        <v>0.11448912089419039</v>
      </c>
      <c r="EW13" s="78">
        <f>SUM(R13*R28,AK13*AK28,BD13*BD28,BW13*BW28,CZ13*CZ28,DP13*DP28,EI13*EI28,EV13*EV28)/EW28</f>
        <v>0.1109921860045668</v>
      </c>
      <c r="EX13" s="78">
        <f>SUM(EW13*EW28,'отс. 1 благ.'!FJ14*'отс. 1 благ.'!FJ29,'без отопл.'!N14*'без отопл.'!N29)/'благ.'!EX28</f>
        <v>0.10820796971270424</v>
      </c>
      <c r="EY13" s="77">
        <f>SUM((EX13)*(EX28-EX29))</f>
        <v>13263.939235117503</v>
      </c>
      <c r="EZ13" s="80">
        <f t="shared" si="10"/>
        <v>159167.27082141003</v>
      </c>
      <c r="FA13" s="81"/>
    </row>
    <row r="14" spans="1:157" s="74" customFormat="1" ht="12.75" customHeight="1">
      <c r="A14" s="69">
        <v>2</v>
      </c>
      <c r="B14" s="254" t="s">
        <v>2</v>
      </c>
      <c r="C14" s="254"/>
      <c r="D14" s="254"/>
      <c r="E14" s="254"/>
      <c r="F14" s="71">
        <v>0.8</v>
      </c>
      <c r="G14" s="71">
        <v>0.8</v>
      </c>
      <c r="H14" s="71">
        <v>0.8</v>
      </c>
      <c r="I14" s="71">
        <v>0.8</v>
      </c>
      <c r="J14" s="71">
        <v>0.8</v>
      </c>
      <c r="K14" s="71">
        <v>0.8</v>
      </c>
      <c r="L14" s="71">
        <v>0.8</v>
      </c>
      <c r="M14" s="71">
        <v>0.8</v>
      </c>
      <c r="N14" s="71">
        <v>0.8</v>
      </c>
      <c r="O14" s="71">
        <v>0.8</v>
      </c>
      <c r="P14" s="71">
        <v>0.8</v>
      </c>
      <c r="Q14" s="71">
        <v>0.8</v>
      </c>
      <c r="R14" s="71">
        <v>0.8</v>
      </c>
      <c r="S14" s="69">
        <v>2</v>
      </c>
      <c r="T14" s="254" t="s">
        <v>2</v>
      </c>
      <c r="U14" s="254"/>
      <c r="V14" s="254"/>
      <c r="W14" s="254"/>
      <c r="X14" s="71">
        <v>0.8</v>
      </c>
      <c r="Y14" s="71">
        <v>0.8</v>
      </c>
      <c r="Z14" s="71">
        <v>0.8</v>
      </c>
      <c r="AA14" s="71">
        <v>0.8</v>
      </c>
      <c r="AB14" s="71">
        <v>0.8</v>
      </c>
      <c r="AC14" s="71">
        <v>0.8</v>
      </c>
      <c r="AD14" s="71">
        <v>0.8</v>
      </c>
      <c r="AE14" s="71">
        <v>0.8</v>
      </c>
      <c r="AF14" s="71">
        <v>0.8</v>
      </c>
      <c r="AG14" s="71">
        <v>0.8</v>
      </c>
      <c r="AH14" s="71">
        <v>0.8</v>
      </c>
      <c r="AI14" s="71">
        <v>0.8</v>
      </c>
      <c r="AJ14" s="71">
        <v>0.8</v>
      </c>
      <c r="AK14" s="71">
        <v>0.8</v>
      </c>
      <c r="AL14" s="69">
        <v>2</v>
      </c>
      <c r="AM14" s="254" t="s">
        <v>2</v>
      </c>
      <c r="AN14" s="254"/>
      <c r="AO14" s="254"/>
      <c r="AP14" s="254"/>
      <c r="AQ14" s="71">
        <v>0.8</v>
      </c>
      <c r="AR14" s="71">
        <v>0.8</v>
      </c>
      <c r="AS14" s="71">
        <v>0.8</v>
      </c>
      <c r="AT14" s="71">
        <v>0.8</v>
      </c>
      <c r="AU14" s="71">
        <v>0.8</v>
      </c>
      <c r="AV14" s="71">
        <v>0.8</v>
      </c>
      <c r="AW14" s="71">
        <v>0.8</v>
      </c>
      <c r="AX14" s="71">
        <v>0.8</v>
      </c>
      <c r="AY14" s="71">
        <v>0.8</v>
      </c>
      <c r="AZ14" s="71">
        <v>0.8</v>
      </c>
      <c r="BA14" s="71">
        <v>0.8</v>
      </c>
      <c r="BB14" s="71">
        <v>0.8</v>
      </c>
      <c r="BC14" s="71">
        <v>0.8</v>
      </c>
      <c r="BD14" s="71">
        <v>0.8</v>
      </c>
      <c r="BE14" s="69">
        <v>2</v>
      </c>
      <c r="BF14" s="254" t="s">
        <v>2</v>
      </c>
      <c r="BG14" s="254"/>
      <c r="BH14" s="254"/>
      <c r="BI14" s="254"/>
      <c r="BJ14" s="71">
        <v>0.8</v>
      </c>
      <c r="BK14" s="71">
        <v>0.8</v>
      </c>
      <c r="BL14" s="71">
        <v>0.8</v>
      </c>
      <c r="BM14" s="71">
        <v>0.8</v>
      </c>
      <c r="BN14" s="71">
        <v>0.8</v>
      </c>
      <c r="BO14" s="71">
        <v>0.8</v>
      </c>
      <c r="BP14" s="71">
        <v>0.8</v>
      </c>
      <c r="BQ14" s="71">
        <v>0.8</v>
      </c>
      <c r="BR14" s="71">
        <v>0.8</v>
      </c>
      <c r="BS14" s="71">
        <v>0.8</v>
      </c>
      <c r="BT14" s="71">
        <v>0.8</v>
      </c>
      <c r="BU14" s="71">
        <v>0.8</v>
      </c>
      <c r="BV14" s="71">
        <v>0.8</v>
      </c>
      <c r="BW14" s="71">
        <v>0.8</v>
      </c>
      <c r="BX14" s="69">
        <v>2</v>
      </c>
      <c r="BY14" s="254" t="s">
        <v>2</v>
      </c>
      <c r="BZ14" s="254"/>
      <c r="CA14" s="254"/>
      <c r="CB14" s="254"/>
      <c r="CC14" s="71">
        <v>0.8</v>
      </c>
      <c r="CD14" s="71">
        <v>0.8</v>
      </c>
      <c r="CE14" s="71">
        <v>0.8</v>
      </c>
      <c r="CF14" s="71">
        <v>0.8</v>
      </c>
      <c r="CG14" s="71">
        <v>0.8</v>
      </c>
      <c r="CH14" s="71">
        <v>0.8</v>
      </c>
      <c r="CI14" s="71">
        <v>0.8</v>
      </c>
      <c r="CJ14" s="71">
        <v>0.8</v>
      </c>
      <c r="CK14" s="71">
        <v>0.8</v>
      </c>
      <c r="CL14" s="71">
        <v>0.8</v>
      </c>
      <c r="CM14" s="71">
        <v>0.8</v>
      </c>
      <c r="CN14" s="71">
        <v>0.8</v>
      </c>
      <c r="CO14" s="71">
        <v>0.8</v>
      </c>
      <c r="CP14" s="71">
        <v>0.8</v>
      </c>
      <c r="CQ14" s="71">
        <v>0.8</v>
      </c>
      <c r="CR14" s="71">
        <v>0.8</v>
      </c>
      <c r="CS14" s="71">
        <v>0.8</v>
      </c>
      <c r="CT14" s="71">
        <v>0.8</v>
      </c>
      <c r="CU14" s="273" t="s">
        <v>2</v>
      </c>
      <c r="CV14" s="273"/>
      <c r="CW14" s="273"/>
      <c r="CX14" s="273"/>
      <c r="CY14" s="71">
        <v>0.8</v>
      </c>
      <c r="CZ14" s="71">
        <v>0.8</v>
      </c>
      <c r="DA14" s="69">
        <v>2</v>
      </c>
      <c r="DB14" s="254" t="s">
        <v>2</v>
      </c>
      <c r="DC14" s="254"/>
      <c r="DD14" s="254"/>
      <c r="DE14" s="254"/>
      <c r="DF14" s="71">
        <v>0.8</v>
      </c>
      <c r="DG14" s="71">
        <v>0.8</v>
      </c>
      <c r="DH14" s="71">
        <v>0.8</v>
      </c>
      <c r="DI14" s="71">
        <v>0.8</v>
      </c>
      <c r="DJ14" s="71">
        <v>0.8</v>
      </c>
      <c r="DK14" s="71">
        <v>0.8</v>
      </c>
      <c r="DL14" s="71">
        <v>0.8</v>
      </c>
      <c r="DM14" s="71">
        <v>0.8</v>
      </c>
      <c r="DN14" s="71">
        <v>0.8</v>
      </c>
      <c r="DO14" s="71">
        <v>0.8</v>
      </c>
      <c r="DP14" s="71">
        <v>0.8</v>
      </c>
      <c r="DQ14" s="69">
        <v>2</v>
      </c>
      <c r="DR14" s="254" t="s">
        <v>2</v>
      </c>
      <c r="DS14" s="254"/>
      <c r="DT14" s="254"/>
      <c r="DU14" s="254"/>
      <c r="DV14" s="71">
        <v>0.8</v>
      </c>
      <c r="DW14" s="71">
        <v>0.8</v>
      </c>
      <c r="DX14" s="71">
        <v>0.8</v>
      </c>
      <c r="DY14" s="71">
        <v>0.8</v>
      </c>
      <c r="DZ14" s="71">
        <v>0.8</v>
      </c>
      <c r="EA14" s="71">
        <v>0.8</v>
      </c>
      <c r="EB14" s="71">
        <v>0.8</v>
      </c>
      <c r="EC14" s="71">
        <v>0.8</v>
      </c>
      <c r="ED14" s="71">
        <v>0.8</v>
      </c>
      <c r="EE14" s="71">
        <v>0.8</v>
      </c>
      <c r="EF14" s="71">
        <v>0.8</v>
      </c>
      <c r="EG14" s="71">
        <v>0.8</v>
      </c>
      <c r="EH14" s="71">
        <v>0.8</v>
      </c>
      <c r="EI14" s="71">
        <v>0.8</v>
      </c>
      <c r="EJ14" s="69">
        <v>2</v>
      </c>
      <c r="EK14" s="71">
        <v>0.8</v>
      </c>
      <c r="EL14" s="71">
        <v>0.8</v>
      </c>
      <c r="EM14" s="71">
        <v>0.8</v>
      </c>
      <c r="EN14" s="71">
        <v>0.8</v>
      </c>
      <c r="EO14" s="71">
        <v>0.8</v>
      </c>
      <c r="EP14" s="71">
        <v>0.8</v>
      </c>
      <c r="EQ14" s="71">
        <v>0.8</v>
      </c>
      <c r="ER14" s="71">
        <v>0.8</v>
      </c>
      <c r="ES14" s="71">
        <v>1</v>
      </c>
      <c r="ET14" s="71">
        <v>0.8</v>
      </c>
      <c r="EU14" s="71">
        <f>SUM(EQ28*EQ14,ER28*ER14,ES28*ES14,ET28*ET14)/EU28</f>
        <v>0.8430336723598685</v>
      </c>
      <c r="EV14" s="82">
        <f>SUM(EN14*EN28,EO14*EO28,EU14*EU28,EP14*EP28)/EV28</f>
        <v>0.8224456044709519</v>
      </c>
      <c r="EW14" s="82">
        <f>SUM(R14*R28,AK14*AK28,BD14*BD28,BW14*BW28,CZ14*CZ28,DP14*DP28,EI14*EI28,EV14*EV28)/EW28</f>
        <v>0.804960930022834</v>
      </c>
      <c r="EX14" s="78">
        <f>SUM(EW14*EW28,'отс. 1 благ.'!FJ15*'отс. 1 благ.'!FJ29,'без отопл.'!N15*'без отопл.'!N29)/'благ.'!EX28</f>
        <v>0.793143770486277</v>
      </c>
      <c r="EY14" s="83">
        <f>SUM(EX14)*EX28</f>
        <v>102587.3409</v>
      </c>
      <c r="EZ14" s="84">
        <f t="shared" si="10"/>
        <v>1231048.0908</v>
      </c>
      <c r="FA14" s="85"/>
    </row>
    <row r="15" spans="1:157" s="74" customFormat="1" ht="13.5" customHeight="1">
      <c r="A15" s="69">
        <v>3</v>
      </c>
      <c r="B15" s="254" t="s">
        <v>20</v>
      </c>
      <c r="C15" s="254"/>
      <c r="D15" s="254"/>
      <c r="E15" s="254"/>
      <c r="F15" s="71">
        <v>4</v>
      </c>
      <c r="G15" s="71">
        <v>4</v>
      </c>
      <c r="H15" s="71">
        <v>4</v>
      </c>
      <c r="I15" s="71">
        <v>4</v>
      </c>
      <c r="J15" s="71">
        <v>4</v>
      </c>
      <c r="K15" s="71">
        <v>4</v>
      </c>
      <c r="L15" s="71">
        <v>4</v>
      </c>
      <c r="M15" s="71">
        <v>4</v>
      </c>
      <c r="N15" s="71">
        <v>3.85</v>
      </c>
      <c r="O15" s="71">
        <f>SUM(K28*K15,L15*L28,M15*M28,N15*N28)/O28</f>
        <v>3.888754822055283</v>
      </c>
      <c r="P15" s="71">
        <v>4</v>
      </c>
      <c r="Q15" s="71">
        <v>4</v>
      </c>
      <c r="R15" s="71">
        <f>SUM(J15*J28,O15*O28,P28*P15,Q28*Q15)/R28</f>
        <v>3.9328443142780105</v>
      </c>
      <c r="S15" s="69">
        <v>3</v>
      </c>
      <c r="T15" s="254" t="s">
        <v>20</v>
      </c>
      <c r="U15" s="254"/>
      <c r="V15" s="254"/>
      <c r="W15" s="254"/>
      <c r="X15" s="71">
        <v>4</v>
      </c>
      <c r="Y15" s="71">
        <v>4</v>
      </c>
      <c r="Z15" s="71">
        <v>4</v>
      </c>
      <c r="AA15" s="71">
        <v>4</v>
      </c>
      <c r="AB15" s="71">
        <v>4</v>
      </c>
      <c r="AC15" s="71">
        <v>4</v>
      </c>
      <c r="AD15" s="71">
        <v>4</v>
      </c>
      <c r="AE15" s="71">
        <v>4</v>
      </c>
      <c r="AF15" s="71">
        <v>4</v>
      </c>
      <c r="AG15" s="71">
        <v>4</v>
      </c>
      <c r="AH15" s="71">
        <v>4</v>
      </c>
      <c r="AI15" s="71">
        <v>4</v>
      </c>
      <c r="AJ15" s="71">
        <v>4</v>
      </c>
      <c r="AK15" s="71">
        <v>4</v>
      </c>
      <c r="AL15" s="69">
        <v>3</v>
      </c>
      <c r="AM15" s="254" t="s">
        <v>20</v>
      </c>
      <c r="AN15" s="254"/>
      <c r="AO15" s="254"/>
      <c r="AP15" s="254"/>
      <c r="AQ15" s="71">
        <v>4</v>
      </c>
      <c r="AR15" s="71">
        <v>4</v>
      </c>
      <c r="AS15" s="71">
        <v>4</v>
      </c>
      <c r="AT15" s="71">
        <v>4</v>
      </c>
      <c r="AU15" s="71">
        <v>4</v>
      </c>
      <c r="AV15" s="71">
        <v>4</v>
      </c>
      <c r="AW15" s="71">
        <v>4</v>
      </c>
      <c r="AX15" s="71">
        <v>22.81</v>
      </c>
      <c r="AY15" s="71">
        <v>4</v>
      </c>
      <c r="AZ15" s="71">
        <f>SUM(AY15*AY28,AX15*AX28,AW15*AW28,AV15*AV28,AU15*AU28,AT15*AT28,AS15*AS28,AR15*AR28,AQ15*AQ28)/AZ28</f>
        <v>8.288493105858903</v>
      </c>
      <c r="BA15" s="71">
        <v>4</v>
      </c>
      <c r="BB15" s="71">
        <v>4</v>
      </c>
      <c r="BC15" s="71">
        <v>4</v>
      </c>
      <c r="BD15" s="71">
        <f>SUM(BC15*BC28,AZ15*AZ28)/BD28</f>
        <v>6.4207652723238</v>
      </c>
      <c r="BE15" s="69">
        <v>3</v>
      </c>
      <c r="BF15" s="254" t="s">
        <v>20</v>
      </c>
      <c r="BG15" s="254"/>
      <c r="BH15" s="254"/>
      <c r="BI15" s="254"/>
      <c r="BJ15" s="71">
        <v>4</v>
      </c>
      <c r="BK15" s="71">
        <v>4</v>
      </c>
      <c r="BL15" s="71">
        <v>4</v>
      </c>
      <c r="BM15" s="71">
        <v>4</v>
      </c>
      <c r="BN15" s="71">
        <v>4</v>
      </c>
      <c r="BO15" s="71">
        <v>4</v>
      </c>
      <c r="BP15" s="71">
        <v>4</v>
      </c>
      <c r="BQ15" s="71">
        <v>4</v>
      </c>
      <c r="BR15" s="71">
        <v>4</v>
      </c>
      <c r="BS15" s="71">
        <v>4</v>
      </c>
      <c r="BT15" s="71">
        <v>4</v>
      </c>
      <c r="BU15" s="71">
        <v>4</v>
      </c>
      <c r="BV15" s="71">
        <v>4</v>
      </c>
      <c r="BW15" s="71">
        <v>4</v>
      </c>
      <c r="BX15" s="69">
        <v>3</v>
      </c>
      <c r="BY15" s="254" t="s">
        <v>20</v>
      </c>
      <c r="BZ15" s="254"/>
      <c r="CA15" s="254"/>
      <c r="CB15" s="254"/>
      <c r="CC15" s="71">
        <v>4</v>
      </c>
      <c r="CD15" s="71">
        <v>4</v>
      </c>
      <c r="CE15" s="71">
        <v>4</v>
      </c>
      <c r="CF15" s="71">
        <v>4</v>
      </c>
      <c r="CG15" s="71">
        <v>4</v>
      </c>
      <c r="CH15" s="71">
        <v>4</v>
      </c>
      <c r="CI15" s="71">
        <v>4</v>
      </c>
      <c r="CJ15" s="71">
        <v>4</v>
      </c>
      <c r="CK15" s="71">
        <v>4</v>
      </c>
      <c r="CL15" s="71">
        <v>4</v>
      </c>
      <c r="CM15" s="71">
        <v>4</v>
      </c>
      <c r="CN15" s="71">
        <v>5</v>
      </c>
      <c r="CO15" s="71">
        <v>4</v>
      </c>
      <c r="CP15" s="71">
        <v>4</v>
      </c>
      <c r="CQ15" s="71">
        <v>4</v>
      </c>
      <c r="CR15" s="71">
        <v>4</v>
      </c>
      <c r="CS15" s="71">
        <v>4</v>
      </c>
      <c r="CT15" s="71">
        <v>4</v>
      </c>
      <c r="CU15" s="273" t="s">
        <v>20</v>
      </c>
      <c r="CV15" s="273"/>
      <c r="CW15" s="273"/>
      <c r="CX15" s="273"/>
      <c r="CY15" s="71">
        <f>SUM(CI15*CI28,CJ28*CJ15,CK15*CK28,CL28*CL15,CM15*CM28,CN28*CN15,CO15*CO28,CP28*CP15,CQ15*CQ28)/CY28</f>
        <v>4.082261868533171</v>
      </c>
      <c r="CZ15" s="71">
        <f>SUM(CC15*CC28,CH15*CH28,CY15*CY28)/CZ28</f>
        <v>4.053460071815726</v>
      </c>
      <c r="DA15" s="69">
        <v>3</v>
      </c>
      <c r="DB15" s="254" t="s">
        <v>20</v>
      </c>
      <c r="DC15" s="254"/>
      <c r="DD15" s="254"/>
      <c r="DE15" s="254"/>
      <c r="DF15" s="71">
        <v>4</v>
      </c>
      <c r="DG15" s="71">
        <v>4</v>
      </c>
      <c r="DH15" s="71">
        <v>4</v>
      </c>
      <c r="DI15" s="71">
        <v>4</v>
      </c>
      <c r="DJ15" s="71">
        <v>4</v>
      </c>
      <c r="DK15" s="71">
        <v>4</v>
      </c>
      <c r="DL15" s="71">
        <v>4</v>
      </c>
      <c r="DM15" s="71">
        <v>4</v>
      </c>
      <c r="DN15" s="71">
        <v>4</v>
      </c>
      <c r="DO15" s="71">
        <v>4</v>
      </c>
      <c r="DP15" s="71">
        <v>4</v>
      </c>
      <c r="DQ15" s="69">
        <v>3</v>
      </c>
      <c r="DR15" s="254" t="s">
        <v>20</v>
      </c>
      <c r="DS15" s="254"/>
      <c r="DT15" s="254"/>
      <c r="DU15" s="254"/>
      <c r="DV15" s="71">
        <v>4</v>
      </c>
      <c r="DW15" s="71">
        <v>4</v>
      </c>
      <c r="DX15" s="71">
        <v>4</v>
      </c>
      <c r="DY15" s="71">
        <v>4</v>
      </c>
      <c r="DZ15" s="71">
        <v>4</v>
      </c>
      <c r="EA15" s="71">
        <v>4</v>
      </c>
      <c r="EB15" s="71">
        <v>4</v>
      </c>
      <c r="EC15" s="71">
        <v>2.3</v>
      </c>
      <c r="ED15" s="71">
        <v>2.3</v>
      </c>
      <c r="EE15" s="71">
        <v>4</v>
      </c>
      <c r="EF15" s="71">
        <v>4</v>
      </c>
      <c r="EG15" s="71">
        <v>4</v>
      </c>
      <c r="EH15" s="71">
        <f>SUM(EG15*EG28,EF15*EF28,EE15*EE28,ED15*ED28,EC15*EC28)/EH28</f>
        <v>3.20695327186465</v>
      </c>
      <c r="EI15" s="82">
        <f>SUM(DV15*DV28,DY15*DY28,EB15*EB28,EH15*EH28)/EI28</f>
        <v>3.685275495513579</v>
      </c>
      <c r="EJ15" s="69">
        <v>3</v>
      </c>
      <c r="EK15" s="71">
        <v>2.49</v>
      </c>
      <c r="EL15" s="71">
        <v>3.2</v>
      </c>
      <c r="EM15" s="71">
        <v>4</v>
      </c>
      <c r="EN15" s="71">
        <f>SUM(EK15*EK28,EL15*EL28,EM15*EM28)/EN28</f>
        <v>2.9889068350055656</v>
      </c>
      <c r="EO15" s="71">
        <v>4</v>
      </c>
      <c r="EP15" s="71">
        <v>1</v>
      </c>
      <c r="EQ15" s="71">
        <v>4</v>
      </c>
      <c r="ER15" s="71">
        <v>5.15</v>
      </c>
      <c r="ES15" s="71">
        <v>4.49</v>
      </c>
      <c r="ET15" s="71">
        <v>5</v>
      </c>
      <c r="EU15" s="71">
        <f>SUM(ES15*ES28,ER28*ER15,EQ28*EQ15,ET28*ET15)/EU28</f>
        <v>4.704688784256872</v>
      </c>
      <c r="EV15" s="82">
        <f>SUM(EN15*EN28,EO15*EO28,EU15*EU28,EP15*EP28)/EV28</f>
        <v>3.787414914045612</v>
      </c>
      <c r="EW15" s="82">
        <f>SUM(R15*R28,AK15*AK28,BD15*BD28,BW15*BW28,CZ15*CZ28,DP15*DP28,EI15*EI28,EV15*EV28)/EW28</f>
        <v>4.192070495574785</v>
      </c>
      <c r="EX15" s="78">
        <f>SUM(EW15*EW28,'отс. 1 благ.'!FJ16*'отс. 1 благ.'!FJ29,'без отопл.'!N16*'без отопл.'!N29)/'благ.'!EX28</f>
        <v>3.922040788856393</v>
      </c>
      <c r="EY15" s="83">
        <f>SUM(EX15)*EX29</f>
        <v>26530.527254995406</v>
      </c>
      <c r="EZ15" s="84">
        <f t="shared" si="10"/>
        <v>318366.32705994486</v>
      </c>
      <c r="FA15" s="85"/>
    </row>
    <row r="16" spans="1:164" s="74" customFormat="1" ht="23.25" customHeight="1">
      <c r="A16" s="69">
        <v>4</v>
      </c>
      <c r="B16" s="254" t="s">
        <v>3</v>
      </c>
      <c r="C16" s="254"/>
      <c r="D16" s="254"/>
      <c r="E16" s="254"/>
      <c r="F16" s="71">
        <f aca="true" t="shared" si="11" ref="F16:R16">SUM(F18:F21)</f>
        <v>3.21</v>
      </c>
      <c r="G16" s="71">
        <f>SUM(G18:G21)</f>
        <v>3.21</v>
      </c>
      <c r="H16" s="71">
        <f>SUM(H18:H21)</f>
        <v>3.21</v>
      </c>
      <c r="I16" s="71">
        <f>SUM(I18:I21)</f>
        <v>3.21</v>
      </c>
      <c r="J16" s="71">
        <f t="shared" si="11"/>
        <v>3.21</v>
      </c>
      <c r="K16" s="71">
        <f t="shared" si="11"/>
        <v>3.21</v>
      </c>
      <c r="L16" s="71">
        <f t="shared" si="11"/>
        <v>4.880000000000001</v>
      </c>
      <c r="M16" s="71">
        <f t="shared" si="11"/>
        <v>3.21</v>
      </c>
      <c r="N16" s="71">
        <f t="shared" si="11"/>
        <v>2.9200000000000004</v>
      </c>
      <c r="O16" s="71">
        <f t="shared" si="11"/>
        <v>3.16142384778258</v>
      </c>
      <c r="P16" s="71">
        <f>SUM(P18:P21)</f>
        <v>3.21</v>
      </c>
      <c r="Q16" s="71">
        <f>SUM(Q18:Q21)</f>
        <v>3.21</v>
      </c>
      <c r="R16" s="71">
        <f t="shared" si="11"/>
        <v>3.1806758991970177</v>
      </c>
      <c r="S16" s="69">
        <v>4</v>
      </c>
      <c r="T16" s="254" t="s">
        <v>3</v>
      </c>
      <c r="U16" s="254"/>
      <c r="V16" s="254"/>
      <c r="W16" s="254"/>
      <c r="X16" s="71">
        <f aca="true" t="shared" si="12" ref="X16:AI16">SUM(X18:X21)</f>
        <v>3.21</v>
      </c>
      <c r="Y16" s="71">
        <f t="shared" si="12"/>
        <v>3.21</v>
      </c>
      <c r="Z16" s="71">
        <f t="shared" si="12"/>
        <v>3.21</v>
      </c>
      <c r="AA16" s="71">
        <f t="shared" si="12"/>
        <v>3.21</v>
      </c>
      <c r="AB16" s="71">
        <f t="shared" si="12"/>
        <v>3.21</v>
      </c>
      <c r="AC16" s="71">
        <f t="shared" si="12"/>
        <v>3.21</v>
      </c>
      <c r="AD16" s="71">
        <f t="shared" si="12"/>
        <v>3.21</v>
      </c>
      <c r="AE16" s="71">
        <f t="shared" si="12"/>
        <v>3.21</v>
      </c>
      <c r="AF16" s="71">
        <f t="shared" si="12"/>
        <v>3.21</v>
      </c>
      <c r="AG16" s="71">
        <f t="shared" si="12"/>
        <v>3.21</v>
      </c>
      <c r="AH16" s="71">
        <f t="shared" si="12"/>
        <v>3.21</v>
      </c>
      <c r="AI16" s="71">
        <f t="shared" si="12"/>
        <v>3.21</v>
      </c>
      <c r="AJ16" s="71">
        <f>SUM(AJ18:AJ21)</f>
        <v>3.21</v>
      </c>
      <c r="AK16" s="71">
        <f>SUM(AK18:AK21)</f>
        <v>3.21</v>
      </c>
      <c r="AL16" s="69">
        <v>4</v>
      </c>
      <c r="AM16" s="254" t="s">
        <v>3</v>
      </c>
      <c r="AN16" s="254"/>
      <c r="AO16" s="254"/>
      <c r="AP16" s="254"/>
      <c r="AQ16" s="71">
        <f aca="true" t="shared" si="13" ref="AQ16:AY16">SUM(AQ18:AQ21)</f>
        <v>3.21</v>
      </c>
      <c r="AR16" s="71">
        <f t="shared" si="13"/>
        <v>3.21</v>
      </c>
      <c r="AS16" s="71">
        <f t="shared" si="13"/>
        <v>3.21</v>
      </c>
      <c r="AT16" s="71">
        <f t="shared" si="13"/>
        <v>3.21</v>
      </c>
      <c r="AU16" s="71">
        <f t="shared" si="13"/>
        <v>3.21</v>
      </c>
      <c r="AV16" s="71">
        <f t="shared" si="13"/>
        <v>3.21</v>
      </c>
      <c r="AW16" s="71">
        <f t="shared" si="13"/>
        <v>3.21</v>
      </c>
      <c r="AX16" s="71">
        <f t="shared" si="13"/>
        <v>3.21</v>
      </c>
      <c r="AY16" s="71">
        <f t="shared" si="13"/>
        <v>3.21</v>
      </c>
      <c r="AZ16" s="71">
        <f>SUM(AZ18:AZ21)</f>
        <v>3.21</v>
      </c>
      <c r="BA16" s="71">
        <f>SUM(BA18:BA21)</f>
        <v>3.21</v>
      </c>
      <c r="BB16" s="71">
        <f>SUM(BB18:BB21)</f>
        <v>3.21</v>
      </c>
      <c r="BC16" s="71">
        <f>SUM(BC18:BC21)</f>
        <v>3.21</v>
      </c>
      <c r="BD16" s="71">
        <f>SUM(BD18:BD21)</f>
        <v>3.21</v>
      </c>
      <c r="BE16" s="69">
        <v>4</v>
      </c>
      <c r="BF16" s="254" t="s">
        <v>3</v>
      </c>
      <c r="BG16" s="254"/>
      <c r="BH16" s="254"/>
      <c r="BI16" s="254"/>
      <c r="BJ16" s="71">
        <f aca="true" t="shared" si="14" ref="BJ16:BT16">SUM(BJ18:BJ21)</f>
        <v>3.21</v>
      </c>
      <c r="BK16" s="71">
        <f t="shared" si="14"/>
        <v>3.21</v>
      </c>
      <c r="BL16" s="71">
        <f t="shared" si="14"/>
        <v>3.21</v>
      </c>
      <c r="BM16" s="71">
        <f t="shared" si="14"/>
        <v>3.21</v>
      </c>
      <c r="BN16" s="71">
        <f t="shared" si="14"/>
        <v>3.21</v>
      </c>
      <c r="BO16" s="71">
        <f t="shared" si="14"/>
        <v>3.21</v>
      </c>
      <c r="BP16" s="71">
        <f t="shared" si="14"/>
        <v>3.21</v>
      </c>
      <c r="BQ16" s="71">
        <f t="shared" si="14"/>
        <v>3.21</v>
      </c>
      <c r="BR16" s="71">
        <f t="shared" si="14"/>
        <v>3.21</v>
      </c>
      <c r="BS16" s="71">
        <f t="shared" si="14"/>
        <v>3.21</v>
      </c>
      <c r="BT16" s="71">
        <f t="shared" si="14"/>
        <v>3.21</v>
      </c>
      <c r="BU16" s="71">
        <f>SUM(BU18:BU21)</f>
        <v>3.21</v>
      </c>
      <c r="BV16" s="71">
        <f>SUM(BV18:BV21)</f>
        <v>3.21</v>
      </c>
      <c r="BW16" s="71">
        <f>SUM(BW18:BW21)</f>
        <v>3.21</v>
      </c>
      <c r="BX16" s="69">
        <v>4</v>
      </c>
      <c r="BY16" s="254" t="s">
        <v>3</v>
      </c>
      <c r="BZ16" s="254"/>
      <c r="CA16" s="254"/>
      <c r="CB16" s="254"/>
      <c r="CC16" s="71">
        <f>SUM(CC18:CC21)</f>
        <v>3.21</v>
      </c>
      <c r="CD16" s="71">
        <f aca="true" t="shared" si="15" ref="CD16:CI16">SUM(CD18:CD21)</f>
        <v>4.880000000000001</v>
      </c>
      <c r="CE16" s="71">
        <f>SUM(CE18:CE21)</f>
        <v>4.880000000000001</v>
      </c>
      <c r="CF16" s="71">
        <f>SUM(CF18:CF21)</f>
        <v>3.21</v>
      </c>
      <c r="CG16" s="71">
        <f t="shared" si="15"/>
        <v>3.21</v>
      </c>
      <c r="CH16" s="71">
        <f t="shared" si="15"/>
        <v>4.010337136614675</v>
      </c>
      <c r="CI16" s="71">
        <f t="shared" si="15"/>
        <v>3.21</v>
      </c>
      <c r="CJ16" s="71">
        <f aca="true" t="shared" si="16" ref="CJ16:CQ16">SUM(CJ18:CJ21)</f>
        <v>3.21</v>
      </c>
      <c r="CK16" s="71">
        <f t="shared" si="16"/>
        <v>3.21</v>
      </c>
      <c r="CL16" s="71">
        <f t="shared" si="16"/>
        <v>3.21</v>
      </c>
      <c r="CM16" s="71">
        <f t="shared" si="16"/>
        <v>3.21</v>
      </c>
      <c r="CN16" s="71">
        <f t="shared" si="16"/>
        <v>2.9200000000000004</v>
      </c>
      <c r="CO16" s="71">
        <f t="shared" si="16"/>
        <v>3.21</v>
      </c>
      <c r="CP16" s="71">
        <f t="shared" si="16"/>
        <v>3.21</v>
      </c>
      <c r="CQ16" s="71">
        <f t="shared" si="16"/>
        <v>3.21</v>
      </c>
      <c r="CR16" s="71">
        <f>SUM(CR18:CR21)</f>
        <v>2.62</v>
      </c>
      <c r="CS16" s="71">
        <f>SUM(CS18:CS21)</f>
        <v>2.62</v>
      </c>
      <c r="CT16" s="71">
        <f>SUM(CT18:CT21)</f>
        <v>2.62</v>
      </c>
      <c r="CU16" s="273" t="s">
        <v>3</v>
      </c>
      <c r="CV16" s="273"/>
      <c r="CW16" s="273"/>
      <c r="CX16" s="273"/>
      <c r="CY16" s="71">
        <f>SUM(CY18:CY21)</f>
        <v>3.1861440581253806</v>
      </c>
      <c r="CZ16" s="71">
        <f>SUM(CZ18:CZ21)</f>
        <v>3.3574991811029467</v>
      </c>
      <c r="DA16" s="69">
        <v>4</v>
      </c>
      <c r="DB16" s="254" t="s">
        <v>3</v>
      </c>
      <c r="DC16" s="254"/>
      <c r="DD16" s="254"/>
      <c r="DE16" s="254"/>
      <c r="DF16" s="71">
        <f aca="true" t="shared" si="17" ref="DF16:DM16">SUM(DF18:DF21)</f>
        <v>3.21</v>
      </c>
      <c r="DG16" s="71">
        <f t="shared" si="17"/>
        <v>3.21</v>
      </c>
      <c r="DH16" s="71">
        <f t="shared" si="17"/>
        <v>3.21</v>
      </c>
      <c r="DI16" s="71">
        <f t="shared" si="17"/>
        <v>3.21</v>
      </c>
      <c r="DJ16" s="71">
        <f t="shared" si="17"/>
        <v>3.21</v>
      </c>
      <c r="DK16" s="71">
        <f t="shared" si="17"/>
        <v>3.21</v>
      </c>
      <c r="DL16" s="71">
        <f t="shared" si="17"/>
        <v>3.21</v>
      </c>
      <c r="DM16" s="71">
        <f t="shared" si="17"/>
        <v>3.21</v>
      </c>
      <c r="DN16" s="71">
        <f>SUM(DN18:DN21)</f>
        <v>3.21</v>
      </c>
      <c r="DO16" s="71">
        <f>SUM(DO18:DO21)</f>
        <v>3.21</v>
      </c>
      <c r="DP16" s="71">
        <f>SUM(DP18:DP21)</f>
        <v>3.21</v>
      </c>
      <c r="DQ16" s="69">
        <v>4</v>
      </c>
      <c r="DR16" s="254" t="s">
        <v>3</v>
      </c>
      <c r="DS16" s="254"/>
      <c r="DT16" s="254"/>
      <c r="DU16" s="254"/>
      <c r="DV16" s="71">
        <f aca="true" t="shared" si="18" ref="DV16:EA16">SUM(DV18:DV21)</f>
        <v>3.21</v>
      </c>
      <c r="DW16" s="71">
        <f t="shared" si="18"/>
        <v>3.21</v>
      </c>
      <c r="DX16" s="71">
        <f>SUM(DX18:DX21)</f>
        <v>2.9200000000000004</v>
      </c>
      <c r="DY16" s="71">
        <f t="shared" si="18"/>
        <v>2.98342492174028</v>
      </c>
      <c r="DZ16" s="71">
        <f t="shared" si="18"/>
        <v>3.21</v>
      </c>
      <c r="EA16" s="71">
        <f t="shared" si="18"/>
        <v>3.21</v>
      </c>
      <c r="EB16" s="71">
        <f aca="true" t="shared" si="19" ref="EB16:EI16">SUM(EB18:EB21)</f>
        <v>3.21</v>
      </c>
      <c r="EC16" s="71">
        <f t="shared" si="19"/>
        <v>3.21</v>
      </c>
      <c r="ED16" s="71">
        <f t="shared" si="19"/>
        <v>3.21</v>
      </c>
      <c r="EE16" s="71">
        <f t="shared" si="19"/>
        <v>3.21</v>
      </c>
      <c r="EF16" s="71">
        <f>SUM(EF18:EF21)</f>
        <v>3.21</v>
      </c>
      <c r="EG16" s="71">
        <f>SUM(EG18:EG21)</f>
        <v>3.21</v>
      </c>
      <c r="EH16" s="71">
        <f t="shared" si="19"/>
        <v>3.21</v>
      </c>
      <c r="EI16" s="71">
        <f t="shared" si="19"/>
        <v>3.176508753029656</v>
      </c>
      <c r="EJ16" s="69">
        <v>4</v>
      </c>
      <c r="EK16" s="71">
        <f aca="true" t="shared" si="20" ref="EK16:EW16">SUM(EK18:EK21)</f>
        <v>3.21</v>
      </c>
      <c r="EL16" s="71">
        <f t="shared" si="20"/>
        <v>3.21</v>
      </c>
      <c r="EM16" s="71">
        <f t="shared" si="20"/>
        <v>3.21</v>
      </c>
      <c r="EN16" s="71">
        <f t="shared" si="20"/>
        <v>3.21</v>
      </c>
      <c r="EO16" s="71">
        <f t="shared" si="20"/>
        <v>3.21</v>
      </c>
      <c r="EP16" s="71">
        <f>SUM(EP18:EP21)</f>
        <v>3.21</v>
      </c>
      <c r="EQ16" s="71">
        <f>SUM(EQ18:EQ21)</f>
        <v>3.21</v>
      </c>
      <c r="ER16" s="71">
        <f>SUM(ER18:ER21)</f>
        <v>3.21</v>
      </c>
      <c r="ES16" s="71">
        <f t="shared" si="20"/>
        <v>6.529999999999999</v>
      </c>
      <c r="ET16" s="71">
        <f t="shared" si="20"/>
        <v>3.21</v>
      </c>
      <c r="EU16" s="71">
        <f t="shared" si="20"/>
        <v>3.9243589611738177</v>
      </c>
      <c r="EV16" s="71">
        <f t="shared" si="20"/>
        <v>3.5825970342178026</v>
      </c>
      <c r="EW16" s="71">
        <f t="shared" si="20"/>
        <v>3.3067607314556007</v>
      </c>
      <c r="EX16" s="78">
        <f>SUM(EW16*EW28,'отс. 1 благ.'!FJ17*'отс. 1 благ.'!FJ29,'без отопл.'!N17*'без отопл.'!N29)/'благ.'!EX28</f>
        <v>3.2970784670612976</v>
      </c>
      <c r="EY16" s="72">
        <f>SUM(EY18:EY21)</f>
        <v>409344.5547308494</v>
      </c>
      <c r="EZ16" s="72">
        <f>SUM(EZ18:EZ21)</f>
        <v>4912134.656770193</v>
      </c>
      <c r="FA16" s="81"/>
      <c r="FC16" s="90" t="s">
        <v>166</v>
      </c>
      <c r="FH16" s="90" t="s">
        <v>101</v>
      </c>
    </row>
    <row r="17" spans="1:168" s="74" customFormat="1" ht="12.75" customHeight="1">
      <c r="A17" s="69"/>
      <c r="B17" s="255" t="s">
        <v>0</v>
      </c>
      <c r="C17" s="255"/>
      <c r="D17" s="255"/>
      <c r="E17" s="25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69"/>
      <c r="T17" s="255" t="s">
        <v>0</v>
      </c>
      <c r="U17" s="255"/>
      <c r="V17" s="255"/>
      <c r="W17" s="255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69"/>
      <c r="AM17" s="255" t="s">
        <v>0</v>
      </c>
      <c r="AN17" s="255"/>
      <c r="AO17" s="255"/>
      <c r="AP17" s="255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69"/>
      <c r="BF17" s="255" t="s">
        <v>0</v>
      </c>
      <c r="BG17" s="255"/>
      <c r="BH17" s="255"/>
      <c r="BI17" s="255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255" t="s">
        <v>0</v>
      </c>
      <c r="BZ17" s="255"/>
      <c r="CA17" s="255"/>
      <c r="CB17" s="255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275" t="s">
        <v>0</v>
      </c>
      <c r="CV17" s="275"/>
      <c r="CW17" s="275"/>
      <c r="CX17" s="275"/>
      <c r="CY17" s="86"/>
      <c r="CZ17" s="86"/>
      <c r="DA17" s="86"/>
      <c r="DB17" s="255" t="s">
        <v>0</v>
      </c>
      <c r="DC17" s="255"/>
      <c r="DD17" s="255"/>
      <c r="DE17" s="255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255" t="s">
        <v>0</v>
      </c>
      <c r="DS17" s="255"/>
      <c r="DT17" s="255"/>
      <c r="DU17" s="255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78"/>
      <c r="EY17" s="72"/>
      <c r="EZ17" s="64"/>
      <c r="FA17" s="81"/>
      <c r="FC17" s="91" t="s">
        <v>159</v>
      </c>
      <c r="FD17" s="151" t="s">
        <v>160</v>
      </c>
      <c r="FE17" s="102" t="s">
        <v>161</v>
      </c>
      <c r="FF17" s="102" t="s">
        <v>155</v>
      </c>
      <c r="FG17" s="92" t="s">
        <v>156</v>
      </c>
      <c r="FH17" s="90" t="s">
        <v>167</v>
      </c>
      <c r="FI17" s="93" t="s">
        <v>162</v>
      </c>
      <c r="FJ17" s="93" t="s">
        <v>163</v>
      </c>
      <c r="FK17" s="93" t="s">
        <v>164</v>
      </c>
      <c r="FL17" s="93" t="s">
        <v>165</v>
      </c>
    </row>
    <row r="18" spans="1:168" s="74" customFormat="1" ht="12.75" customHeight="1">
      <c r="A18" s="69"/>
      <c r="B18" s="255" t="s">
        <v>4</v>
      </c>
      <c r="C18" s="255"/>
      <c r="D18" s="255"/>
      <c r="E18" s="255"/>
      <c r="F18" s="87">
        <v>0.29</v>
      </c>
      <c r="G18" s="87">
        <v>0.29</v>
      </c>
      <c r="H18" s="87">
        <v>0.29</v>
      </c>
      <c r="I18" s="87">
        <v>0.29</v>
      </c>
      <c r="J18" s="87">
        <v>0.29</v>
      </c>
      <c r="K18" s="87">
        <v>0.29</v>
      </c>
      <c r="L18" s="87">
        <v>0.29</v>
      </c>
      <c r="M18" s="87">
        <v>0.29</v>
      </c>
      <c r="N18" s="87">
        <v>0</v>
      </c>
      <c r="O18" s="71">
        <f>SUM(K18*K28,L18*L28,M28*M18,N18*N28)/O28</f>
        <v>0.07492598930688092</v>
      </c>
      <c r="P18" s="87">
        <v>0.29</v>
      </c>
      <c r="Q18" s="87">
        <v>0.29</v>
      </c>
      <c r="R18" s="87">
        <f>SUM(J18*J28,O18*O28,P28*P18,Q28*Q18)/R28</f>
        <v>0.1601656742708196</v>
      </c>
      <c r="S18" s="69"/>
      <c r="T18" s="255" t="s">
        <v>4</v>
      </c>
      <c r="U18" s="255"/>
      <c r="V18" s="255"/>
      <c r="W18" s="255"/>
      <c r="X18" s="87">
        <v>0.29</v>
      </c>
      <c r="Y18" s="87">
        <v>0.29</v>
      </c>
      <c r="Z18" s="87">
        <v>0.29</v>
      </c>
      <c r="AA18" s="87">
        <v>0.29</v>
      </c>
      <c r="AB18" s="87">
        <v>0.29</v>
      </c>
      <c r="AC18" s="87">
        <v>0.29</v>
      </c>
      <c r="AD18" s="87">
        <v>0.29</v>
      </c>
      <c r="AE18" s="87">
        <v>0.29</v>
      </c>
      <c r="AF18" s="87">
        <v>0.29</v>
      </c>
      <c r="AG18" s="87">
        <v>0.29</v>
      </c>
      <c r="AH18" s="87">
        <v>0.29</v>
      </c>
      <c r="AI18" s="87">
        <v>0.29</v>
      </c>
      <c r="AJ18" s="87">
        <v>0.29</v>
      </c>
      <c r="AK18" s="87">
        <v>0.29</v>
      </c>
      <c r="AL18" s="69"/>
      <c r="AM18" s="255" t="s">
        <v>4</v>
      </c>
      <c r="AN18" s="255"/>
      <c r="AO18" s="255"/>
      <c r="AP18" s="255"/>
      <c r="AQ18" s="87">
        <v>0.29</v>
      </c>
      <c r="AR18" s="87">
        <v>0.29</v>
      </c>
      <c r="AS18" s="87">
        <v>0.29</v>
      </c>
      <c r="AT18" s="87">
        <v>0.29</v>
      </c>
      <c r="AU18" s="87">
        <v>0.29</v>
      </c>
      <c r="AV18" s="87">
        <v>0.29</v>
      </c>
      <c r="AW18" s="87">
        <v>0.29</v>
      </c>
      <c r="AX18" s="87">
        <v>0.29</v>
      </c>
      <c r="AY18" s="87">
        <v>0.29</v>
      </c>
      <c r="AZ18" s="87">
        <v>0.29</v>
      </c>
      <c r="BA18" s="87">
        <v>0.29</v>
      </c>
      <c r="BB18" s="87">
        <v>0.29</v>
      </c>
      <c r="BC18" s="87">
        <v>0.29</v>
      </c>
      <c r="BD18" s="87">
        <v>0.29</v>
      </c>
      <c r="BE18" s="69"/>
      <c r="BF18" s="255" t="s">
        <v>4</v>
      </c>
      <c r="BG18" s="255"/>
      <c r="BH18" s="255"/>
      <c r="BI18" s="255"/>
      <c r="BJ18" s="87">
        <v>0.29</v>
      </c>
      <c r="BK18" s="87">
        <v>0.29</v>
      </c>
      <c r="BL18" s="87">
        <v>0.29</v>
      </c>
      <c r="BM18" s="87">
        <v>0.29</v>
      </c>
      <c r="BN18" s="87">
        <v>0.29</v>
      </c>
      <c r="BO18" s="87">
        <v>0.29</v>
      </c>
      <c r="BP18" s="87">
        <v>0.29</v>
      </c>
      <c r="BQ18" s="87">
        <v>0.29</v>
      </c>
      <c r="BR18" s="87">
        <v>0.29</v>
      </c>
      <c r="BS18" s="87">
        <v>0.29</v>
      </c>
      <c r="BT18" s="87">
        <v>0.29</v>
      </c>
      <c r="BU18" s="87">
        <v>0.29</v>
      </c>
      <c r="BV18" s="87">
        <v>0.29</v>
      </c>
      <c r="BW18" s="87">
        <v>0.29</v>
      </c>
      <c r="BX18" s="88"/>
      <c r="BY18" s="255" t="s">
        <v>4</v>
      </c>
      <c r="BZ18" s="255"/>
      <c r="CA18" s="255"/>
      <c r="CB18" s="255"/>
      <c r="CC18" s="87">
        <v>0.29</v>
      </c>
      <c r="CD18" s="87">
        <v>0.29</v>
      </c>
      <c r="CE18" s="87">
        <v>0.29</v>
      </c>
      <c r="CF18" s="87">
        <v>0.29</v>
      </c>
      <c r="CG18" s="87">
        <v>0.29</v>
      </c>
      <c r="CH18" s="87">
        <v>0.29</v>
      </c>
      <c r="CI18" s="87">
        <v>0.29</v>
      </c>
      <c r="CJ18" s="87">
        <v>0.29</v>
      </c>
      <c r="CK18" s="87">
        <v>0.29</v>
      </c>
      <c r="CL18" s="87">
        <v>0.29</v>
      </c>
      <c r="CM18" s="87">
        <v>0.29</v>
      </c>
      <c r="CN18" s="87">
        <v>0</v>
      </c>
      <c r="CO18" s="87">
        <v>0.29</v>
      </c>
      <c r="CP18" s="87">
        <v>0.29</v>
      </c>
      <c r="CQ18" s="87">
        <v>0.29</v>
      </c>
      <c r="CR18" s="89">
        <v>0</v>
      </c>
      <c r="CS18" s="89">
        <v>0</v>
      </c>
      <c r="CT18" s="89">
        <v>0</v>
      </c>
      <c r="CU18" s="275" t="s">
        <v>4</v>
      </c>
      <c r="CV18" s="275"/>
      <c r="CW18" s="275"/>
      <c r="CX18" s="275"/>
      <c r="CY18" s="71">
        <f>SUM(CI18*CI28,CJ28*CJ18,CK18*CK28,CL28*CL18,CM18*CM28,CN28*CN18,CO18*CO28,CP28*CP18,CQ18*CQ28)/CY28</f>
        <v>0.2661440581253804</v>
      </c>
      <c r="CZ18" s="78">
        <f>SUM(CC18*CC28,CH18*CH28,CY18*CY28)/CZ28</f>
        <v>0.27449657917343934</v>
      </c>
      <c r="DA18" s="88"/>
      <c r="DB18" s="255" t="s">
        <v>4</v>
      </c>
      <c r="DC18" s="255"/>
      <c r="DD18" s="255"/>
      <c r="DE18" s="255"/>
      <c r="DF18" s="87">
        <v>0.29</v>
      </c>
      <c r="DG18" s="87">
        <v>0.29</v>
      </c>
      <c r="DH18" s="87">
        <v>0.29</v>
      </c>
      <c r="DI18" s="87">
        <v>0.29</v>
      </c>
      <c r="DJ18" s="87">
        <v>0.29</v>
      </c>
      <c r="DK18" s="87">
        <v>0.29</v>
      </c>
      <c r="DL18" s="87">
        <v>0.29</v>
      </c>
      <c r="DM18" s="87">
        <v>0.29</v>
      </c>
      <c r="DN18" s="87">
        <v>0.29</v>
      </c>
      <c r="DO18" s="87">
        <v>0.29</v>
      </c>
      <c r="DP18" s="87">
        <v>0.29</v>
      </c>
      <c r="DQ18" s="88"/>
      <c r="DR18" s="255" t="s">
        <v>4</v>
      </c>
      <c r="DS18" s="255"/>
      <c r="DT18" s="255"/>
      <c r="DU18" s="255"/>
      <c r="DV18" s="87">
        <v>0.29</v>
      </c>
      <c r="DW18" s="87">
        <v>0.29</v>
      </c>
      <c r="DX18" s="87">
        <v>0</v>
      </c>
      <c r="DY18" s="87">
        <f>SUM(DX18*DX28,DW18*DW28)/DY28</f>
        <v>0.06342492174027987</v>
      </c>
      <c r="DZ18" s="87">
        <v>0.29</v>
      </c>
      <c r="EA18" s="87">
        <v>0.29</v>
      </c>
      <c r="EB18" s="87">
        <v>0.29</v>
      </c>
      <c r="EC18" s="87">
        <v>0.29</v>
      </c>
      <c r="ED18" s="87">
        <v>0.29</v>
      </c>
      <c r="EE18" s="87">
        <v>0.29</v>
      </c>
      <c r="EF18" s="87">
        <v>0.29</v>
      </c>
      <c r="EG18" s="87">
        <v>0.29</v>
      </c>
      <c r="EH18" s="71">
        <f>SUM(EG18*EG28,EF18*EF28,EE18*EE28,ED18*ED28,EC18*EC28)/EH28</f>
        <v>0.29</v>
      </c>
      <c r="EI18" s="82">
        <f>SUM(DV18*DV28,DY18*DY28,EB18*EB28,EH18*EH28)/EI28</f>
        <v>0.25650875302965576</v>
      </c>
      <c r="EJ18" s="88"/>
      <c r="EK18" s="87">
        <v>0.29</v>
      </c>
      <c r="EL18" s="87">
        <v>0.29</v>
      </c>
      <c r="EM18" s="87">
        <v>0.29</v>
      </c>
      <c r="EN18" s="87">
        <v>0.29</v>
      </c>
      <c r="EO18" s="87">
        <v>0.29</v>
      </c>
      <c r="EP18" s="87">
        <v>0.29</v>
      </c>
      <c r="EQ18" s="87">
        <v>0.29</v>
      </c>
      <c r="ER18" s="87">
        <v>0.29</v>
      </c>
      <c r="ES18" s="87">
        <v>0.98</v>
      </c>
      <c r="ET18" s="87">
        <v>0.29</v>
      </c>
      <c r="EU18" s="87">
        <f>SUM(ES28*ES18,ER28*ER18,EQ28*EQ18,ET28*ET18)/EU28</f>
        <v>0.4384661696415464</v>
      </c>
      <c r="EV18" s="78">
        <f>SUM(EN18*EN28,EO18*EO28,EU18*EU28,EP18*EP28)/EV28</f>
        <v>0.3674373354247842</v>
      </c>
      <c r="EW18" s="78">
        <f>SUM(R18*R28,AK18*AK28,BD18*BD28,BW18*BW28,CZ18*CZ28,DP18*DP28,EI18*EI28,EV18*EV28)/EW28</f>
        <v>0.2798420669579266</v>
      </c>
      <c r="EX18" s="78">
        <f>SUM(EW18*EW28,'отс. 1 благ.'!FJ19*'отс. 1 благ.'!FJ29,'без отопл.'!N19*'без отопл.'!N29)/'благ.'!EX28</f>
        <v>0.2637359106831557</v>
      </c>
      <c r="EY18" s="77">
        <f>SUM(EX18)*EX28</f>
        <v>34112.309499999996</v>
      </c>
      <c r="EZ18" s="80">
        <f aca="true" t="shared" si="21" ref="EZ18:EZ26">SUM(EY18)*12</f>
        <v>409347.7139999999</v>
      </c>
      <c r="FA18" s="81"/>
      <c r="FC18" s="152">
        <f>SUM(EW21)</f>
        <v>2.546398322351645</v>
      </c>
      <c r="FD18" s="152">
        <f>SUM('отс. 1 благ.'!FJ22)</f>
        <v>2.455789450287316</v>
      </c>
      <c r="FE18" s="152">
        <v>2.15</v>
      </c>
      <c r="FF18" s="152">
        <f>SUM(EX21)</f>
        <v>2.529157549542038</v>
      </c>
      <c r="FG18" s="94">
        <f>SUM(FI18*FI26,FJ18*FJ26,FK18*FK26,FL18*FL26)/FG26</f>
        <v>2.586356463801691</v>
      </c>
      <c r="FH18" s="94">
        <f>SUM(FF18*FF23,FG18*FG23)/FH23</f>
        <v>2.5431280290755023</v>
      </c>
      <c r="FI18" s="74">
        <v>3.15</v>
      </c>
      <c r="FJ18" s="74">
        <v>1.14</v>
      </c>
      <c r="FK18" s="74">
        <v>2.49</v>
      </c>
      <c r="FL18" s="94">
        <v>2.3</v>
      </c>
    </row>
    <row r="19" spans="1:169" s="74" customFormat="1" ht="21.75" customHeight="1">
      <c r="A19" s="69"/>
      <c r="B19" s="255" t="s">
        <v>21</v>
      </c>
      <c r="C19" s="255"/>
      <c r="D19" s="255"/>
      <c r="E19" s="255"/>
      <c r="F19" s="87">
        <v>0.45</v>
      </c>
      <c r="G19" s="87">
        <v>0.45</v>
      </c>
      <c r="H19" s="87">
        <v>0.45</v>
      </c>
      <c r="I19" s="87">
        <v>0.45</v>
      </c>
      <c r="J19" s="87">
        <v>0.45</v>
      </c>
      <c r="K19" s="87">
        <v>0.45</v>
      </c>
      <c r="L19" s="87">
        <v>0.45</v>
      </c>
      <c r="M19" s="87">
        <v>0.45</v>
      </c>
      <c r="N19" s="87">
        <v>0.45</v>
      </c>
      <c r="O19" s="87">
        <v>0.45</v>
      </c>
      <c r="P19" s="87">
        <v>0.45</v>
      </c>
      <c r="Q19" s="87">
        <v>0.45</v>
      </c>
      <c r="R19" s="87">
        <v>0.45</v>
      </c>
      <c r="S19" s="69"/>
      <c r="T19" s="255" t="s">
        <v>21</v>
      </c>
      <c r="U19" s="255"/>
      <c r="V19" s="255"/>
      <c r="W19" s="255"/>
      <c r="X19" s="87">
        <v>0.45</v>
      </c>
      <c r="Y19" s="87">
        <v>0.45</v>
      </c>
      <c r="Z19" s="87">
        <v>0.45</v>
      </c>
      <c r="AA19" s="87">
        <v>0.45</v>
      </c>
      <c r="AB19" s="87">
        <v>0.45</v>
      </c>
      <c r="AC19" s="87">
        <v>0.45</v>
      </c>
      <c r="AD19" s="87">
        <v>0.45</v>
      </c>
      <c r="AE19" s="87">
        <v>0.45</v>
      </c>
      <c r="AF19" s="87">
        <v>0.45</v>
      </c>
      <c r="AG19" s="87">
        <v>0.45</v>
      </c>
      <c r="AH19" s="87">
        <v>0.45</v>
      </c>
      <c r="AI19" s="87">
        <v>0.45</v>
      </c>
      <c r="AJ19" s="87">
        <v>0.45</v>
      </c>
      <c r="AK19" s="87">
        <v>0.45</v>
      </c>
      <c r="AL19" s="69"/>
      <c r="AM19" s="255" t="s">
        <v>21</v>
      </c>
      <c r="AN19" s="255"/>
      <c r="AO19" s="255"/>
      <c r="AP19" s="255"/>
      <c r="AQ19" s="87">
        <v>0.45</v>
      </c>
      <c r="AR19" s="87">
        <v>0.45</v>
      </c>
      <c r="AS19" s="87">
        <v>0.45</v>
      </c>
      <c r="AT19" s="87">
        <v>0.45</v>
      </c>
      <c r="AU19" s="87">
        <v>0.45</v>
      </c>
      <c r="AV19" s="87">
        <v>0.45</v>
      </c>
      <c r="AW19" s="87">
        <v>0.45</v>
      </c>
      <c r="AX19" s="87">
        <v>0.45</v>
      </c>
      <c r="AY19" s="87">
        <v>0.45</v>
      </c>
      <c r="AZ19" s="87">
        <v>0.45</v>
      </c>
      <c r="BA19" s="87">
        <v>0.45</v>
      </c>
      <c r="BB19" s="87">
        <v>0.45</v>
      </c>
      <c r="BC19" s="87">
        <v>0.45</v>
      </c>
      <c r="BD19" s="87">
        <v>0.45</v>
      </c>
      <c r="BE19" s="69"/>
      <c r="BF19" s="255" t="s">
        <v>21</v>
      </c>
      <c r="BG19" s="255"/>
      <c r="BH19" s="255"/>
      <c r="BI19" s="255"/>
      <c r="BJ19" s="87">
        <v>0.45</v>
      </c>
      <c r="BK19" s="87">
        <v>0.45</v>
      </c>
      <c r="BL19" s="87">
        <v>0.45</v>
      </c>
      <c r="BM19" s="87">
        <v>0.45</v>
      </c>
      <c r="BN19" s="87">
        <v>0.45</v>
      </c>
      <c r="BO19" s="87">
        <v>0.45</v>
      </c>
      <c r="BP19" s="87">
        <v>0.45</v>
      </c>
      <c r="BQ19" s="87">
        <v>0.45</v>
      </c>
      <c r="BR19" s="87">
        <v>0.45</v>
      </c>
      <c r="BS19" s="87">
        <v>0.45</v>
      </c>
      <c r="BT19" s="87">
        <v>0.45</v>
      </c>
      <c r="BU19" s="87">
        <v>0.45</v>
      </c>
      <c r="BV19" s="87">
        <v>0.45</v>
      </c>
      <c r="BW19" s="87">
        <v>0.45</v>
      </c>
      <c r="BX19" s="87"/>
      <c r="BY19" s="255" t="s">
        <v>21</v>
      </c>
      <c r="BZ19" s="255"/>
      <c r="CA19" s="255"/>
      <c r="CB19" s="255"/>
      <c r="CC19" s="87">
        <v>0.45</v>
      </c>
      <c r="CD19" s="87">
        <v>0.45</v>
      </c>
      <c r="CE19" s="87">
        <v>0.45</v>
      </c>
      <c r="CF19" s="87">
        <v>0.45</v>
      </c>
      <c r="CG19" s="87">
        <v>0.45</v>
      </c>
      <c r="CH19" s="87">
        <v>0.45</v>
      </c>
      <c r="CI19" s="87">
        <v>0.45</v>
      </c>
      <c r="CJ19" s="87">
        <v>0.45</v>
      </c>
      <c r="CK19" s="87">
        <v>0.45</v>
      </c>
      <c r="CL19" s="87">
        <v>0.45</v>
      </c>
      <c r="CM19" s="87">
        <v>0.45</v>
      </c>
      <c r="CN19" s="87">
        <v>0.45</v>
      </c>
      <c r="CO19" s="87">
        <v>0.45</v>
      </c>
      <c r="CP19" s="87">
        <v>0.45</v>
      </c>
      <c r="CQ19" s="87">
        <v>0.45</v>
      </c>
      <c r="CR19" s="87">
        <v>0.4</v>
      </c>
      <c r="CS19" s="87">
        <v>0.4</v>
      </c>
      <c r="CT19" s="87">
        <v>0.4</v>
      </c>
      <c r="CU19" s="87">
        <v>0.4</v>
      </c>
      <c r="CV19" s="87">
        <v>0.4</v>
      </c>
      <c r="CW19" s="87">
        <v>0.4</v>
      </c>
      <c r="CX19" s="87">
        <v>0.4</v>
      </c>
      <c r="CY19" s="87">
        <v>0.45</v>
      </c>
      <c r="CZ19" s="87">
        <v>0.45</v>
      </c>
      <c r="DA19" s="87"/>
      <c r="DB19" s="255" t="s">
        <v>21</v>
      </c>
      <c r="DC19" s="255"/>
      <c r="DD19" s="255"/>
      <c r="DE19" s="255"/>
      <c r="DF19" s="87">
        <v>0.45</v>
      </c>
      <c r="DG19" s="87">
        <v>0.45</v>
      </c>
      <c r="DH19" s="87">
        <v>0.45</v>
      </c>
      <c r="DI19" s="87">
        <v>0.45</v>
      </c>
      <c r="DJ19" s="87">
        <v>0.45</v>
      </c>
      <c r="DK19" s="87">
        <v>0.45</v>
      </c>
      <c r="DL19" s="87">
        <v>0.45</v>
      </c>
      <c r="DM19" s="87">
        <v>0.45</v>
      </c>
      <c r="DN19" s="87">
        <v>0.45</v>
      </c>
      <c r="DO19" s="87">
        <v>0.45</v>
      </c>
      <c r="DP19" s="87">
        <v>0.45</v>
      </c>
      <c r="DQ19" s="87"/>
      <c r="DR19" s="255" t="s">
        <v>21</v>
      </c>
      <c r="DS19" s="255"/>
      <c r="DT19" s="255"/>
      <c r="DU19" s="255"/>
      <c r="DV19" s="87">
        <v>0.45</v>
      </c>
      <c r="DW19" s="87">
        <v>0.45</v>
      </c>
      <c r="DX19" s="87">
        <v>0.45</v>
      </c>
      <c r="DY19" s="87">
        <v>0.45</v>
      </c>
      <c r="DZ19" s="87">
        <v>0.45</v>
      </c>
      <c r="EA19" s="87">
        <v>0.45</v>
      </c>
      <c r="EB19" s="87">
        <v>0.45</v>
      </c>
      <c r="EC19" s="87">
        <v>0.45</v>
      </c>
      <c r="ED19" s="87">
        <v>0.45</v>
      </c>
      <c r="EE19" s="87">
        <v>0.45</v>
      </c>
      <c r="EF19" s="87">
        <v>0.45</v>
      </c>
      <c r="EG19" s="87">
        <v>0.45</v>
      </c>
      <c r="EH19" s="87">
        <v>0.45</v>
      </c>
      <c r="EI19" s="87">
        <v>0.45</v>
      </c>
      <c r="EJ19" s="87"/>
      <c r="EK19" s="87">
        <v>0.45</v>
      </c>
      <c r="EL19" s="87">
        <v>0.45</v>
      </c>
      <c r="EM19" s="87">
        <v>0.45</v>
      </c>
      <c r="EN19" s="71">
        <f>SUM(EK19*EK28,EL19*EL28,EM19*EM28)/EN28</f>
        <v>0.44999999999999996</v>
      </c>
      <c r="EO19" s="87">
        <v>0.45</v>
      </c>
      <c r="EP19" s="87">
        <v>0.45</v>
      </c>
      <c r="EQ19" s="87">
        <v>0.45</v>
      </c>
      <c r="ER19" s="87">
        <v>0.45</v>
      </c>
      <c r="ES19" s="87">
        <v>0</v>
      </c>
      <c r="ET19" s="87">
        <v>0.45</v>
      </c>
      <c r="EU19" s="87">
        <f>SUM(ES28*ES19,ER28*ER19,EQ28*EQ19,ET28*ET19)/EU28</f>
        <v>0.35317423719029584</v>
      </c>
      <c r="EV19" s="78">
        <f>SUM(EN19*EN28,EO19*EO28,EU19*EU28,EP19*EP28)/EV28</f>
        <v>0.39949738994035816</v>
      </c>
      <c r="EW19" s="78">
        <f>SUM(R19*R28,AK19*AK28,BD19*BD28,BW19*BW28,CZ19*CZ28,DP19*DP28,EI19*EI28,EV19*EV28)/EW28</f>
        <v>0.43883790744862333</v>
      </c>
      <c r="EX19" s="78">
        <f>SUM(EW19*EW28,'отс. 1 благ.'!FJ20*'отс. 1 благ.'!FJ29,'без отопл.'!N20*'без отопл.'!N29)/'благ.'!EX28</f>
        <v>0.429956105749471</v>
      </c>
      <c r="EY19" s="77">
        <f>SUM(EX19)*EX28</f>
        <v>55611.675</v>
      </c>
      <c r="EZ19" s="80">
        <f t="shared" si="21"/>
        <v>667340.1000000001</v>
      </c>
      <c r="FA19" s="81"/>
      <c r="FB19" s="95"/>
      <c r="FC19" s="66">
        <v>0.74</v>
      </c>
      <c r="FD19" s="66">
        <v>0.74</v>
      </c>
      <c r="FE19" s="66">
        <v>0.74</v>
      </c>
      <c r="FF19" s="66">
        <v>0.74</v>
      </c>
      <c r="FG19" s="159">
        <f>SUM(FL26*FL19,FK19*FK26,FJ19*FJ26,FI19*FI26)/FG26</f>
        <v>0.7083538389658932</v>
      </c>
      <c r="FH19" s="96">
        <f>SUM(FF19*FF23,FG19*FG23)/FH23</f>
        <v>0.7322706217283648</v>
      </c>
      <c r="FI19" s="95">
        <v>0.74</v>
      </c>
      <c r="FJ19" s="95">
        <v>0.74</v>
      </c>
      <c r="FK19" s="95">
        <v>0.74</v>
      </c>
      <c r="FL19" s="95">
        <v>0.68</v>
      </c>
      <c r="FM19" s="95"/>
    </row>
    <row r="20" spans="1:169" s="74" customFormat="1" ht="15" customHeight="1">
      <c r="A20" s="69"/>
      <c r="B20" s="255" t="s">
        <v>8</v>
      </c>
      <c r="C20" s="255"/>
      <c r="D20" s="255"/>
      <c r="E20" s="255"/>
      <c r="F20" s="87"/>
      <c r="G20" s="87"/>
      <c r="H20" s="87"/>
      <c r="I20" s="87"/>
      <c r="J20" s="87">
        <v>0</v>
      </c>
      <c r="K20" s="87"/>
      <c r="L20" s="87">
        <v>1.67</v>
      </c>
      <c r="M20" s="87"/>
      <c r="N20" s="87"/>
      <c r="O20" s="71">
        <f>SUM(K20*K28,N28*N20,L20*L28,M20*M28)/O28</f>
        <v>0.16649785847569878</v>
      </c>
      <c r="P20" s="87"/>
      <c r="Q20" s="87"/>
      <c r="R20" s="71">
        <f>SUM(J20*J28,O20*O28,P28*P20,Q28*Q20)/R28</f>
        <v>0.10051022492619775</v>
      </c>
      <c r="S20" s="69"/>
      <c r="T20" s="255" t="s">
        <v>8</v>
      </c>
      <c r="U20" s="255"/>
      <c r="V20" s="255"/>
      <c r="W20" s="255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69"/>
      <c r="AM20" s="255" t="s">
        <v>8</v>
      </c>
      <c r="AN20" s="255"/>
      <c r="AO20" s="255"/>
      <c r="AP20" s="255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69"/>
      <c r="BF20" s="255" t="s">
        <v>8</v>
      </c>
      <c r="BG20" s="255"/>
      <c r="BH20" s="255"/>
      <c r="BI20" s="255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255" t="s">
        <v>8</v>
      </c>
      <c r="BZ20" s="255"/>
      <c r="CA20" s="255"/>
      <c r="CB20" s="255"/>
      <c r="CC20" s="87">
        <v>0</v>
      </c>
      <c r="CD20" s="87">
        <v>1.67</v>
      </c>
      <c r="CE20" s="87">
        <v>1.67</v>
      </c>
      <c r="CF20" s="87">
        <v>0</v>
      </c>
      <c r="CG20" s="87"/>
      <c r="CH20" s="78">
        <f>SUM(CD20*CD28,CE20*CE28,CF28*CF20,CG20*CG28)/CH28</f>
        <v>0.8003371366146749</v>
      </c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275" t="s">
        <v>8</v>
      </c>
      <c r="CV20" s="275"/>
      <c r="CW20" s="275"/>
      <c r="CX20" s="275"/>
      <c r="CY20" s="87">
        <v>0</v>
      </c>
      <c r="CZ20" s="78">
        <f>SUM(CC20*CC28,CH20*CH28,CY20*CY28)/CZ28</f>
        <v>0.16300260192950686</v>
      </c>
      <c r="DA20" s="87"/>
      <c r="DB20" s="255" t="s">
        <v>8</v>
      </c>
      <c r="DC20" s="255"/>
      <c r="DD20" s="255"/>
      <c r="DE20" s="255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255" t="s">
        <v>8</v>
      </c>
      <c r="DS20" s="255"/>
      <c r="DT20" s="255"/>
      <c r="DU20" s="255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>
        <v>0</v>
      </c>
      <c r="EQ20" s="87"/>
      <c r="ER20" s="87"/>
      <c r="ES20" s="87">
        <v>0</v>
      </c>
      <c r="ET20" s="87"/>
      <c r="EU20" s="87">
        <f>SUM(ES28*ES20,ER28*ER20,EQ28*EQ20,ET28*ET20)/EU28</f>
        <v>0</v>
      </c>
      <c r="EV20" s="78">
        <f>SUM(EN20*EN28,EO20*EO28,EU20*EU28,EP20*EP28)/EV28</f>
        <v>0</v>
      </c>
      <c r="EW20" s="78">
        <f>SUM(R20*R28,AK20*AK28,BD20*BD28,BW20*BW28,CZ20*CZ28,DP20*DP28,EI20*EI28,EV20*EV28)/EW28</f>
        <v>0.041682434697405825</v>
      </c>
      <c r="EX20" s="78">
        <f>SUM(EW20*EW28,'отс. 1 благ.'!FJ21*'отс. 1 благ.'!FJ29,'без отопл.'!N21*'без отопл.'!N29)/'благ.'!EX28</f>
        <v>0.0742289010866328</v>
      </c>
      <c r="EY20" s="77">
        <f>SUM(EX20)*EX28</f>
        <v>9600.965</v>
      </c>
      <c r="EZ20" s="80">
        <f t="shared" si="21"/>
        <v>115211.58</v>
      </c>
      <c r="FA20" s="85"/>
      <c r="FB20" s="95"/>
      <c r="FC20" s="153">
        <f>SUM(FC18:FC19)</f>
        <v>3.286398322351645</v>
      </c>
      <c r="FD20" s="153">
        <f>SUM(FD18:FD19)</f>
        <v>3.1957894502873163</v>
      </c>
      <c r="FE20" s="66">
        <f>SUM(FE18:FE19)</f>
        <v>2.8899999999999997</v>
      </c>
      <c r="FF20" s="153">
        <f>SUM(FF18:FF19)</f>
        <v>3.2691575495420384</v>
      </c>
      <c r="FG20" s="96">
        <f>SUM(FL20*FL26,FK20*FK26,FJ20*FJ26,FI26*FI20)/FG23</f>
        <v>3.294710302767584</v>
      </c>
      <c r="FH20" s="96">
        <f>SUM(FF20*FF23,FG20*FG23)/FH23</f>
        <v>3.275398650803867</v>
      </c>
      <c r="FI20" s="96">
        <f>SUM(FI18:FI19)</f>
        <v>3.8899999999999997</v>
      </c>
      <c r="FJ20" s="96">
        <f>SUM(FJ18:FJ19)</f>
        <v>1.88</v>
      </c>
      <c r="FK20" s="96">
        <f>SUM(FK18:FK19)</f>
        <v>3.2300000000000004</v>
      </c>
      <c r="FL20" s="96">
        <f>SUM(FL18:FL19)</f>
        <v>2.98</v>
      </c>
      <c r="FM20" s="95"/>
    </row>
    <row r="21" spans="1:162" s="95" customFormat="1" ht="25.5" customHeight="1">
      <c r="A21" s="69"/>
      <c r="B21" s="254" t="s">
        <v>154</v>
      </c>
      <c r="C21" s="254"/>
      <c r="D21" s="254"/>
      <c r="E21" s="254"/>
      <c r="F21" s="82">
        <v>2.47</v>
      </c>
      <c r="G21" s="82">
        <v>2.47</v>
      </c>
      <c r="H21" s="82">
        <v>2.47</v>
      </c>
      <c r="I21" s="82">
        <v>2.47</v>
      </c>
      <c r="J21" s="82">
        <v>2.47</v>
      </c>
      <c r="K21" s="82">
        <v>2.47</v>
      </c>
      <c r="L21" s="82">
        <v>2.47</v>
      </c>
      <c r="M21" s="82">
        <v>2.47</v>
      </c>
      <c r="N21" s="82">
        <v>2.47</v>
      </c>
      <c r="O21" s="82">
        <v>2.47</v>
      </c>
      <c r="P21" s="82">
        <v>2.47</v>
      </c>
      <c r="Q21" s="82">
        <v>2.47</v>
      </c>
      <c r="R21" s="82">
        <v>2.47</v>
      </c>
      <c r="S21" s="69"/>
      <c r="T21" s="254" t="s">
        <v>154</v>
      </c>
      <c r="U21" s="254"/>
      <c r="V21" s="254"/>
      <c r="W21" s="254"/>
      <c r="X21" s="82">
        <v>2.47</v>
      </c>
      <c r="Y21" s="82">
        <v>2.47</v>
      </c>
      <c r="Z21" s="82">
        <v>2.47</v>
      </c>
      <c r="AA21" s="82">
        <v>2.47</v>
      </c>
      <c r="AB21" s="82">
        <v>2.47</v>
      </c>
      <c r="AC21" s="82">
        <v>2.47</v>
      </c>
      <c r="AD21" s="82">
        <v>2.47</v>
      </c>
      <c r="AE21" s="82">
        <v>2.47</v>
      </c>
      <c r="AF21" s="82">
        <v>2.47</v>
      </c>
      <c r="AG21" s="82">
        <v>2.47</v>
      </c>
      <c r="AH21" s="82">
        <v>2.47</v>
      </c>
      <c r="AI21" s="82">
        <v>2.47</v>
      </c>
      <c r="AJ21" s="82">
        <v>2.47</v>
      </c>
      <c r="AK21" s="82">
        <v>2.47</v>
      </c>
      <c r="AL21" s="69"/>
      <c r="AM21" s="254" t="s">
        <v>154</v>
      </c>
      <c r="AN21" s="254"/>
      <c r="AO21" s="254"/>
      <c r="AP21" s="254"/>
      <c r="AQ21" s="82">
        <v>2.47</v>
      </c>
      <c r="AR21" s="82">
        <v>2.47</v>
      </c>
      <c r="AS21" s="82">
        <v>2.47</v>
      </c>
      <c r="AT21" s="82">
        <v>2.47</v>
      </c>
      <c r="AU21" s="82">
        <v>2.47</v>
      </c>
      <c r="AV21" s="82">
        <v>2.47</v>
      </c>
      <c r="AW21" s="82">
        <v>2.47</v>
      </c>
      <c r="AX21" s="82">
        <v>2.47</v>
      </c>
      <c r="AY21" s="82">
        <v>2.47</v>
      </c>
      <c r="AZ21" s="82">
        <v>2.47</v>
      </c>
      <c r="BA21" s="82">
        <v>2.47</v>
      </c>
      <c r="BB21" s="82">
        <v>2.47</v>
      </c>
      <c r="BC21" s="82">
        <v>2.47</v>
      </c>
      <c r="BD21" s="82">
        <v>2.47</v>
      </c>
      <c r="BE21" s="69"/>
      <c r="BF21" s="254" t="s">
        <v>154</v>
      </c>
      <c r="BG21" s="254"/>
      <c r="BH21" s="254"/>
      <c r="BI21" s="254"/>
      <c r="BJ21" s="82">
        <v>2.47</v>
      </c>
      <c r="BK21" s="82">
        <v>2.47</v>
      </c>
      <c r="BL21" s="82">
        <v>2.47</v>
      </c>
      <c r="BM21" s="82">
        <v>2.47</v>
      </c>
      <c r="BN21" s="82">
        <v>2.47</v>
      </c>
      <c r="BO21" s="82">
        <v>2.47</v>
      </c>
      <c r="BP21" s="82">
        <v>2.47</v>
      </c>
      <c r="BQ21" s="82">
        <v>2.47</v>
      </c>
      <c r="BR21" s="82">
        <v>2.47</v>
      </c>
      <c r="BS21" s="82">
        <v>2.47</v>
      </c>
      <c r="BT21" s="82">
        <v>2.47</v>
      </c>
      <c r="BU21" s="82">
        <v>2.47</v>
      </c>
      <c r="BV21" s="82">
        <v>2.47</v>
      </c>
      <c r="BW21" s="82">
        <v>2.47</v>
      </c>
      <c r="BX21" s="82"/>
      <c r="BY21" s="254" t="s">
        <v>154</v>
      </c>
      <c r="BZ21" s="254"/>
      <c r="CA21" s="254"/>
      <c r="CB21" s="254"/>
      <c r="CC21" s="82">
        <v>2.47</v>
      </c>
      <c r="CD21" s="82">
        <v>2.47</v>
      </c>
      <c r="CE21" s="82">
        <v>2.47</v>
      </c>
      <c r="CF21" s="82">
        <v>2.47</v>
      </c>
      <c r="CG21" s="82">
        <v>2.47</v>
      </c>
      <c r="CH21" s="82">
        <v>2.47</v>
      </c>
      <c r="CI21" s="82">
        <v>2.47</v>
      </c>
      <c r="CJ21" s="82">
        <v>2.47</v>
      </c>
      <c r="CK21" s="82">
        <v>2.47</v>
      </c>
      <c r="CL21" s="82">
        <v>2.47</v>
      </c>
      <c r="CM21" s="82">
        <v>2.47</v>
      </c>
      <c r="CN21" s="82">
        <v>2.47</v>
      </c>
      <c r="CO21" s="82">
        <v>2.47</v>
      </c>
      <c r="CP21" s="82">
        <v>2.47</v>
      </c>
      <c r="CQ21" s="82">
        <v>2.47</v>
      </c>
      <c r="CR21" s="82">
        <v>2.22</v>
      </c>
      <c r="CS21" s="82">
        <v>2.22</v>
      </c>
      <c r="CT21" s="82">
        <v>2.22</v>
      </c>
      <c r="CU21" s="82">
        <v>2.22</v>
      </c>
      <c r="CV21" s="82">
        <v>2.22</v>
      </c>
      <c r="CW21" s="82">
        <v>2.22</v>
      </c>
      <c r="CX21" s="82">
        <v>2.22</v>
      </c>
      <c r="CY21" s="82">
        <v>2.47</v>
      </c>
      <c r="CZ21" s="82">
        <v>2.47</v>
      </c>
      <c r="DA21" s="82"/>
      <c r="DB21" s="254" t="s">
        <v>154</v>
      </c>
      <c r="DC21" s="254"/>
      <c r="DD21" s="254"/>
      <c r="DE21" s="254"/>
      <c r="DF21" s="82">
        <v>2.47</v>
      </c>
      <c r="DG21" s="82">
        <v>2.47</v>
      </c>
      <c r="DH21" s="82">
        <v>2.47</v>
      </c>
      <c r="DI21" s="82">
        <v>2.47</v>
      </c>
      <c r="DJ21" s="82">
        <v>2.47</v>
      </c>
      <c r="DK21" s="82">
        <v>2.47</v>
      </c>
      <c r="DL21" s="82">
        <v>2.47</v>
      </c>
      <c r="DM21" s="82">
        <v>2.47</v>
      </c>
      <c r="DN21" s="82">
        <v>2.47</v>
      </c>
      <c r="DO21" s="82">
        <v>2.47</v>
      </c>
      <c r="DP21" s="82">
        <v>2.47</v>
      </c>
      <c r="DQ21" s="82"/>
      <c r="DR21" s="254" t="s">
        <v>154</v>
      </c>
      <c r="DS21" s="254"/>
      <c r="DT21" s="254"/>
      <c r="DU21" s="254"/>
      <c r="DV21" s="82">
        <v>2.47</v>
      </c>
      <c r="DW21" s="82">
        <v>2.47</v>
      </c>
      <c r="DX21" s="82">
        <v>2.47</v>
      </c>
      <c r="DY21" s="82">
        <v>2.47</v>
      </c>
      <c r="DZ21" s="82">
        <v>2.47</v>
      </c>
      <c r="EA21" s="82">
        <v>2.47</v>
      </c>
      <c r="EB21" s="82">
        <v>2.47</v>
      </c>
      <c r="EC21" s="82">
        <v>2.47</v>
      </c>
      <c r="ED21" s="82">
        <v>2.47</v>
      </c>
      <c r="EE21" s="82">
        <v>2.47</v>
      </c>
      <c r="EF21" s="82">
        <v>2.47</v>
      </c>
      <c r="EG21" s="82">
        <v>2.47</v>
      </c>
      <c r="EH21" s="82">
        <v>2.47</v>
      </c>
      <c r="EI21" s="82">
        <v>2.47</v>
      </c>
      <c r="EJ21" s="82"/>
      <c r="EK21" s="82">
        <v>2.47</v>
      </c>
      <c r="EL21" s="82">
        <v>2.47</v>
      </c>
      <c r="EM21" s="82">
        <v>2.47</v>
      </c>
      <c r="EN21" s="82">
        <v>2.47</v>
      </c>
      <c r="EO21" s="82">
        <v>2.47</v>
      </c>
      <c r="EP21" s="82">
        <v>2.47</v>
      </c>
      <c r="EQ21" s="82">
        <v>2.47</v>
      </c>
      <c r="ER21" s="82">
        <v>2.47</v>
      </c>
      <c r="ES21" s="82">
        <v>5.55</v>
      </c>
      <c r="ET21" s="82">
        <v>2.47</v>
      </c>
      <c r="EU21" s="82">
        <f>SUM(ES28*ES21,ER28*ER21,EQ28*EQ21,ET28*ET21)/EU28</f>
        <v>3.1327185543419755</v>
      </c>
      <c r="EV21" s="71">
        <f>SUM(EN21*EN28,EO21*EO28,EU21*EU28,EP21*EP28)/EV28</f>
        <v>2.81566230885266</v>
      </c>
      <c r="EW21" s="71">
        <f>SUM(R21*R28,AK21*AK28,BD21*BD28,BW21*BW28,CZ21*CZ28,DP21*DP28,EI21*EI28,EV21*EV28)/EW28</f>
        <v>2.546398322351645</v>
      </c>
      <c r="EX21" s="78">
        <f>SUM(EW21*EW28,'отс. 1 благ.'!FJ22*'отс. 1 благ.'!FJ29,'без отопл.'!N22*'без отопл.'!N29)/'благ.'!EX28</f>
        <v>2.529157549542038</v>
      </c>
      <c r="EY21" s="77">
        <f>SUM((EX21)*(EX28-EX29))</f>
        <v>310019.6052308494</v>
      </c>
      <c r="EZ21" s="80">
        <f t="shared" si="21"/>
        <v>3720235.2627701927</v>
      </c>
      <c r="FA21" s="85"/>
      <c r="FC21" s="66"/>
      <c r="FD21" s="66"/>
      <c r="FE21" s="66"/>
      <c r="FF21" s="66"/>
    </row>
    <row r="22" spans="1:162" s="95" customFormat="1" ht="24" customHeight="1">
      <c r="A22" s="69">
        <v>5</v>
      </c>
      <c r="B22" s="254" t="s">
        <v>186</v>
      </c>
      <c r="C22" s="254"/>
      <c r="D22" s="254"/>
      <c r="E22" s="254"/>
      <c r="F22" s="71">
        <v>2.28</v>
      </c>
      <c r="G22" s="71">
        <v>2.28</v>
      </c>
      <c r="H22" s="71">
        <v>2.28</v>
      </c>
      <c r="I22" s="71">
        <v>0</v>
      </c>
      <c r="J22" s="71">
        <f>SUM(I22*I28,H22*H28,G28*G22,F22*F28)/J28</f>
        <v>2.160714971563631</v>
      </c>
      <c r="K22" s="71">
        <v>2.28</v>
      </c>
      <c r="L22" s="71">
        <v>2.28</v>
      </c>
      <c r="M22" s="71">
        <v>2.28</v>
      </c>
      <c r="N22" s="71">
        <v>2.28</v>
      </c>
      <c r="O22" s="71">
        <f>SUM(K22*K28,N28*N22,L22*L28,M22*M28)/O28</f>
        <v>2.2799999999999994</v>
      </c>
      <c r="P22" s="71">
        <v>2.28</v>
      </c>
      <c r="Q22" s="71">
        <v>2.28</v>
      </c>
      <c r="R22" s="71">
        <f>SUM(J22*J28,O22*O28,P28*P22,Q28*Q22)/R28</f>
        <v>2.263033357807631</v>
      </c>
      <c r="S22" s="69">
        <v>5</v>
      </c>
      <c r="T22" s="254" t="s">
        <v>186</v>
      </c>
      <c r="U22" s="254"/>
      <c r="V22" s="254"/>
      <c r="W22" s="254"/>
      <c r="X22" s="71">
        <v>2.28</v>
      </c>
      <c r="Y22" s="71">
        <v>2.28</v>
      </c>
      <c r="Z22" s="71">
        <v>2.28</v>
      </c>
      <c r="AA22" s="71">
        <v>2.28</v>
      </c>
      <c r="AB22" s="71">
        <v>2.28</v>
      </c>
      <c r="AC22" s="71">
        <v>2.28</v>
      </c>
      <c r="AD22" s="71">
        <v>2.28</v>
      </c>
      <c r="AE22" s="71">
        <v>2.28</v>
      </c>
      <c r="AF22" s="71">
        <v>2.28</v>
      </c>
      <c r="AG22" s="71">
        <v>2.28</v>
      </c>
      <c r="AH22" s="71">
        <v>2.28</v>
      </c>
      <c r="AI22" s="71">
        <v>2.28</v>
      </c>
      <c r="AJ22" s="71">
        <v>2.28</v>
      </c>
      <c r="AK22" s="71">
        <v>2.28</v>
      </c>
      <c r="AL22" s="69">
        <v>5</v>
      </c>
      <c r="AM22" s="254" t="s">
        <v>186</v>
      </c>
      <c r="AN22" s="254"/>
      <c r="AO22" s="254"/>
      <c r="AP22" s="254"/>
      <c r="AQ22" s="71">
        <v>2.28</v>
      </c>
      <c r="AR22" s="71">
        <v>2.28</v>
      </c>
      <c r="AS22" s="71">
        <v>2.28</v>
      </c>
      <c r="AT22" s="71">
        <v>2.28</v>
      </c>
      <c r="AU22" s="71">
        <v>2.28</v>
      </c>
      <c r="AV22" s="71">
        <v>2.28</v>
      </c>
      <c r="AW22" s="71">
        <v>2.28</v>
      </c>
      <c r="AX22" s="71">
        <v>2.28</v>
      </c>
      <c r="AY22" s="71">
        <v>2.28</v>
      </c>
      <c r="AZ22" s="71">
        <v>2.28</v>
      </c>
      <c r="BA22" s="71">
        <v>2.28</v>
      </c>
      <c r="BB22" s="71">
        <v>2.28</v>
      </c>
      <c r="BC22" s="71">
        <v>2.28</v>
      </c>
      <c r="BD22" s="71">
        <v>2.28</v>
      </c>
      <c r="BE22" s="69">
        <v>5</v>
      </c>
      <c r="BF22" s="254" t="s">
        <v>186</v>
      </c>
      <c r="BG22" s="254"/>
      <c r="BH22" s="254"/>
      <c r="BI22" s="254"/>
      <c r="BJ22" s="71">
        <v>2.28</v>
      </c>
      <c r="BK22" s="71">
        <v>2.28</v>
      </c>
      <c r="BL22" s="71">
        <v>2.28</v>
      </c>
      <c r="BM22" s="71">
        <v>2.28</v>
      </c>
      <c r="BN22" s="71">
        <v>2.28</v>
      </c>
      <c r="BO22" s="71">
        <v>2.28</v>
      </c>
      <c r="BP22" s="71">
        <v>2.28</v>
      </c>
      <c r="BQ22" s="71">
        <v>2.28</v>
      </c>
      <c r="BR22" s="71">
        <v>2.28</v>
      </c>
      <c r="BS22" s="71">
        <v>2.28</v>
      </c>
      <c r="BT22" s="71">
        <v>2.28</v>
      </c>
      <c r="BU22" s="71">
        <v>2.28</v>
      </c>
      <c r="BV22" s="71">
        <v>2.28</v>
      </c>
      <c r="BW22" s="71">
        <v>2.28</v>
      </c>
      <c r="BX22" s="69">
        <v>5</v>
      </c>
      <c r="BY22" s="254" t="s">
        <v>186</v>
      </c>
      <c r="BZ22" s="254"/>
      <c r="CA22" s="254"/>
      <c r="CB22" s="254"/>
      <c r="CC22" s="71">
        <v>2.28</v>
      </c>
      <c r="CD22" s="71">
        <v>2.28</v>
      </c>
      <c r="CE22" s="71">
        <v>2.28</v>
      </c>
      <c r="CF22" s="71">
        <v>2.28</v>
      </c>
      <c r="CG22" s="71">
        <v>2.28</v>
      </c>
      <c r="CH22" s="71">
        <v>2.28</v>
      </c>
      <c r="CI22" s="71">
        <v>2.28</v>
      </c>
      <c r="CJ22" s="71">
        <v>2.28</v>
      </c>
      <c r="CK22" s="71">
        <v>2.28</v>
      </c>
      <c r="CL22" s="71">
        <v>2.28</v>
      </c>
      <c r="CM22" s="71">
        <v>2.28</v>
      </c>
      <c r="CN22" s="71">
        <v>2.28</v>
      </c>
      <c r="CO22" s="71">
        <v>2.28</v>
      </c>
      <c r="CP22" s="71">
        <v>2.28</v>
      </c>
      <c r="CQ22" s="71">
        <v>2.28</v>
      </c>
      <c r="CR22" s="71">
        <v>2.05</v>
      </c>
      <c r="CS22" s="71">
        <v>2.05</v>
      </c>
      <c r="CT22" s="71">
        <v>2.05</v>
      </c>
      <c r="CU22" s="71">
        <v>2.05</v>
      </c>
      <c r="CV22" s="71">
        <v>2.05</v>
      </c>
      <c r="CW22" s="71">
        <v>2.05</v>
      </c>
      <c r="CX22" s="71">
        <v>2.05</v>
      </c>
      <c r="CY22" s="71">
        <v>2.28</v>
      </c>
      <c r="CZ22" s="71">
        <v>2.28</v>
      </c>
      <c r="DA22" s="69">
        <v>5</v>
      </c>
      <c r="DB22" s="254" t="s">
        <v>186</v>
      </c>
      <c r="DC22" s="254"/>
      <c r="DD22" s="254"/>
      <c r="DE22" s="254"/>
      <c r="DF22" s="71">
        <v>2.28</v>
      </c>
      <c r="DG22" s="71">
        <v>2.28</v>
      </c>
      <c r="DH22" s="71">
        <v>2.28</v>
      </c>
      <c r="DI22" s="71">
        <v>2.28</v>
      </c>
      <c r="DJ22" s="71">
        <v>2.28</v>
      </c>
      <c r="DK22" s="71">
        <v>2.28</v>
      </c>
      <c r="DL22" s="71">
        <v>2.28</v>
      </c>
      <c r="DM22" s="71">
        <v>2.28</v>
      </c>
      <c r="DN22" s="71">
        <v>2.28</v>
      </c>
      <c r="DO22" s="71">
        <v>2.28</v>
      </c>
      <c r="DP22" s="71">
        <v>2.28</v>
      </c>
      <c r="DQ22" s="69">
        <v>5</v>
      </c>
      <c r="DR22" s="254" t="s">
        <v>186</v>
      </c>
      <c r="DS22" s="254"/>
      <c r="DT22" s="254"/>
      <c r="DU22" s="254"/>
      <c r="DV22" s="71">
        <v>2.28</v>
      </c>
      <c r="DW22" s="71">
        <v>2.28</v>
      </c>
      <c r="DX22" s="71">
        <v>2.28</v>
      </c>
      <c r="DY22" s="71">
        <v>2.28</v>
      </c>
      <c r="DZ22" s="71">
        <v>2.28</v>
      </c>
      <c r="EA22" s="71">
        <v>2.28</v>
      </c>
      <c r="EB22" s="71">
        <v>2.28</v>
      </c>
      <c r="EC22" s="71">
        <v>2.28</v>
      </c>
      <c r="ED22" s="71">
        <v>2.28</v>
      </c>
      <c r="EE22" s="71">
        <v>2.28</v>
      </c>
      <c r="EF22" s="71">
        <v>2.28</v>
      </c>
      <c r="EG22" s="71">
        <v>2.28</v>
      </c>
      <c r="EH22" s="71">
        <v>2.28</v>
      </c>
      <c r="EI22" s="71">
        <v>2.28</v>
      </c>
      <c r="EJ22" s="69">
        <v>5</v>
      </c>
      <c r="EK22" s="71">
        <v>2.28</v>
      </c>
      <c r="EL22" s="71">
        <v>2.28</v>
      </c>
      <c r="EM22" s="71">
        <v>2.28</v>
      </c>
      <c r="EN22" s="71">
        <v>2.28</v>
      </c>
      <c r="EO22" s="71">
        <v>2.28</v>
      </c>
      <c r="EP22" s="71">
        <v>2.28</v>
      </c>
      <c r="EQ22" s="71">
        <v>2.28</v>
      </c>
      <c r="ER22" s="71">
        <v>2.28</v>
      </c>
      <c r="ES22" s="71">
        <v>4.34</v>
      </c>
      <c r="ET22" s="71">
        <v>2.28</v>
      </c>
      <c r="EU22" s="82">
        <f>SUM(ES28*ES22,ER28*ER22,EQ28*EQ22,ET28*ET22)/EU28</f>
        <v>2.7232468253066457</v>
      </c>
      <c r="EV22" s="71">
        <f>SUM(EN22*EN28,EO22*EO28,EU22*EU28,EP22*EP28)/EV28</f>
        <v>2.5111897260508047</v>
      </c>
      <c r="EW22" s="82">
        <f>SUM(R22*R28,AK22*AK28,BD22*BD28,BW22*BW28,CZ22*CZ28,DP22*DP28,EI22*EI28,EV22*EV28)/EW28</f>
        <v>2.3283181351507785</v>
      </c>
      <c r="EX22" s="78">
        <f>SUM(EW22*EW28,'отс. 1 благ.'!FJ23*'отс. 1 благ.'!FJ29,'без отопл.'!N23*'без отопл.'!N29)/'благ.'!EX28</f>
        <v>2.0369021145997586</v>
      </c>
      <c r="EY22" s="72">
        <f>SUM(EX22)*EX28</f>
        <v>263458.3783999999</v>
      </c>
      <c r="EZ22" s="84">
        <f t="shared" si="21"/>
        <v>3161500.540799999</v>
      </c>
      <c r="FA22" s="85"/>
      <c r="FC22" s="64" t="s">
        <v>191</v>
      </c>
      <c r="FD22" s="66"/>
      <c r="FE22" s="66"/>
      <c r="FF22" s="154">
        <f>SUM(FE20*FE26,FD20*FD26,FC20*FC26)/FF26</f>
        <v>3.266909629520588</v>
      </c>
    </row>
    <row r="23" spans="1:169" s="95" customFormat="1" ht="22.5" customHeight="1">
      <c r="A23" s="69">
        <v>6</v>
      </c>
      <c r="B23" s="254" t="s">
        <v>6</v>
      </c>
      <c r="C23" s="254"/>
      <c r="D23" s="254"/>
      <c r="E23" s="254"/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2.13</v>
      </c>
      <c r="M23" s="71">
        <v>0</v>
      </c>
      <c r="N23" s="71">
        <v>0</v>
      </c>
      <c r="O23" s="71">
        <f>SUM(K23*K28,N28*N23,L23*L28,M23*M28)/O28</f>
        <v>0.21235954404385532</v>
      </c>
      <c r="P23" s="71">
        <v>0</v>
      </c>
      <c r="Q23" s="71">
        <v>0</v>
      </c>
      <c r="R23" s="71">
        <f>SUM(J23*J28,O23*O28,P28*P23,Q28*Q23)/R28</f>
        <v>0.12819567610347377</v>
      </c>
      <c r="S23" s="69">
        <v>6</v>
      </c>
      <c r="T23" s="254" t="s">
        <v>6</v>
      </c>
      <c r="U23" s="254"/>
      <c r="V23" s="254"/>
      <c r="W23" s="254"/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69">
        <v>6</v>
      </c>
      <c r="AM23" s="254" t="s">
        <v>6</v>
      </c>
      <c r="AN23" s="254"/>
      <c r="AO23" s="254"/>
      <c r="AP23" s="254"/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69">
        <v>6</v>
      </c>
      <c r="BF23" s="254" t="s">
        <v>6</v>
      </c>
      <c r="BG23" s="254"/>
      <c r="BH23" s="254"/>
      <c r="BI23" s="254"/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69">
        <v>6</v>
      </c>
      <c r="BY23" s="254" t="s">
        <v>6</v>
      </c>
      <c r="BZ23" s="254"/>
      <c r="CA23" s="254"/>
      <c r="CB23" s="254"/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273" t="s">
        <v>6</v>
      </c>
      <c r="CV23" s="273"/>
      <c r="CW23" s="273"/>
      <c r="CX23" s="273"/>
      <c r="CY23" s="71">
        <v>0</v>
      </c>
      <c r="CZ23" s="71">
        <v>0</v>
      </c>
      <c r="DA23" s="69">
        <v>6</v>
      </c>
      <c r="DB23" s="254" t="s">
        <v>6</v>
      </c>
      <c r="DC23" s="254"/>
      <c r="DD23" s="254"/>
      <c r="DE23" s="254"/>
      <c r="DF23" s="71">
        <v>0</v>
      </c>
      <c r="DG23" s="71">
        <v>0</v>
      </c>
      <c r="DH23" s="71">
        <v>0</v>
      </c>
      <c r="DI23" s="71">
        <v>0</v>
      </c>
      <c r="DJ23" s="71">
        <v>0</v>
      </c>
      <c r="DK23" s="71">
        <v>0</v>
      </c>
      <c r="DL23" s="71">
        <v>0</v>
      </c>
      <c r="DM23" s="71">
        <v>0</v>
      </c>
      <c r="DN23" s="71">
        <v>0</v>
      </c>
      <c r="DO23" s="71">
        <v>0</v>
      </c>
      <c r="DP23" s="71">
        <v>0</v>
      </c>
      <c r="DQ23" s="69">
        <v>6</v>
      </c>
      <c r="DR23" s="254" t="s">
        <v>6</v>
      </c>
      <c r="DS23" s="254"/>
      <c r="DT23" s="254"/>
      <c r="DU23" s="254"/>
      <c r="DV23" s="71">
        <v>0</v>
      </c>
      <c r="DW23" s="71">
        <v>0</v>
      </c>
      <c r="DX23" s="71">
        <v>0</v>
      </c>
      <c r="DY23" s="71">
        <v>0</v>
      </c>
      <c r="DZ23" s="71">
        <v>0</v>
      </c>
      <c r="EA23" s="71">
        <v>0</v>
      </c>
      <c r="EB23" s="71">
        <v>0</v>
      </c>
      <c r="EC23" s="97">
        <v>0</v>
      </c>
      <c r="ED23" s="97">
        <v>0</v>
      </c>
      <c r="EE23" s="97">
        <v>0</v>
      </c>
      <c r="EF23" s="97">
        <v>0</v>
      </c>
      <c r="EG23" s="97">
        <v>0</v>
      </c>
      <c r="EH23" s="97">
        <v>0</v>
      </c>
      <c r="EI23" s="97">
        <v>0</v>
      </c>
      <c r="EJ23" s="69">
        <v>6</v>
      </c>
      <c r="EK23" s="71">
        <v>0</v>
      </c>
      <c r="EL23" s="71">
        <v>0</v>
      </c>
      <c r="EM23" s="71">
        <v>0</v>
      </c>
      <c r="EN23" s="71">
        <v>0</v>
      </c>
      <c r="EO23" s="71">
        <v>0</v>
      </c>
      <c r="EP23" s="71">
        <v>0</v>
      </c>
      <c r="EQ23" s="71">
        <v>0</v>
      </c>
      <c r="ER23" s="71">
        <v>0</v>
      </c>
      <c r="ES23" s="71">
        <v>4.42</v>
      </c>
      <c r="ET23" s="71">
        <v>0</v>
      </c>
      <c r="EU23" s="82">
        <f>SUM(ES28*ES23,ER28*ER23,EQ28*EQ23,ET28*ET23)/EU28</f>
        <v>0.9510441591530945</v>
      </c>
      <c r="EV23" s="71">
        <f>SUM(EN23*EN28,EO23*EO28,EU23*EU28,EP23*EP28)/EV28</f>
        <v>0.4960478588080375</v>
      </c>
      <c r="EW23" s="82">
        <f>SUM(R23*R28,AK23*AK28,BD23*BD28,BW23*BW28,CZ23*CZ28,DP23*DP28,EI23*EI28,EV23*EV28)/EW28</f>
        <v>0.13063733312579132</v>
      </c>
      <c r="EX23" s="78">
        <f>SUM(EW23*EW28,'отс. 1 благ.'!FJ24*'отс. 1 благ.'!FJ29,'без отопл.'!N24*'без отопл.'!N29)/'благ.'!EX28</f>
        <v>0.15071251809534175</v>
      </c>
      <c r="EY23" s="72">
        <f>SUM(EX23)*EX28</f>
        <v>19493.561</v>
      </c>
      <c r="EZ23" s="84">
        <f t="shared" si="21"/>
        <v>233922.73200000002</v>
      </c>
      <c r="FA23" s="85"/>
      <c r="FB23" s="74"/>
      <c r="FC23" s="74"/>
      <c r="FD23" s="74"/>
      <c r="FE23" s="74"/>
      <c r="FF23" s="94">
        <f>SUM(EY28)</f>
        <v>129342.68000000002</v>
      </c>
      <c r="FG23" s="74">
        <f>SUM(FG26)</f>
        <v>41800.71</v>
      </c>
      <c r="FH23" s="74">
        <f>SUM(FF23:FG23)</f>
        <v>171143.39</v>
      </c>
      <c r="FI23" s="160">
        <f>SUM(FH23-FH26)</f>
        <v>0</v>
      </c>
      <c r="FJ23" s="74"/>
      <c r="FK23" s="74"/>
      <c r="FL23" s="74"/>
      <c r="FM23" s="74"/>
    </row>
    <row r="24" spans="1:169" s="95" customFormat="1" ht="21.75" customHeight="1">
      <c r="A24" s="69">
        <v>7</v>
      </c>
      <c r="B24" s="173" t="s">
        <v>192</v>
      </c>
      <c r="C24" s="174"/>
      <c r="D24" s="174"/>
      <c r="E24" s="175"/>
      <c r="F24" s="71">
        <v>3.82</v>
      </c>
      <c r="G24" s="71">
        <v>3.82</v>
      </c>
      <c r="H24" s="71">
        <v>3.82</v>
      </c>
      <c r="I24" s="71">
        <v>3.82</v>
      </c>
      <c r="J24" s="71">
        <v>3.82</v>
      </c>
      <c r="K24" s="71">
        <v>3.82</v>
      </c>
      <c r="L24" s="71">
        <v>3.82</v>
      </c>
      <c r="M24" s="71">
        <v>3.82</v>
      </c>
      <c r="N24" s="71">
        <v>3.82</v>
      </c>
      <c r="O24" s="71">
        <v>3.82</v>
      </c>
      <c r="P24" s="71">
        <v>3.82</v>
      </c>
      <c r="Q24" s="71">
        <v>3.82</v>
      </c>
      <c r="R24" s="71">
        <v>3.82</v>
      </c>
      <c r="S24" s="69">
        <v>7</v>
      </c>
      <c r="T24" s="173" t="s">
        <v>192</v>
      </c>
      <c r="U24" s="174"/>
      <c r="V24" s="174"/>
      <c r="W24" s="175"/>
      <c r="X24" s="71">
        <v>3.82</v>
      </c>
      <c r="Y24" s="71">
        <v>3.82</v>
      </c>
      <c r="Z24" s="71">
        <v>3.82</v>
      </c>
      <c r="AA24" s="71">
        <v>3.82</v>
      </c>
      <c r="AB24" s="71">
        <v>3.82</v>
      </c>
      <c r="AC24" s="71">
        <v>3.82</v>
      </c>
      <c r="AD24" s="71">
        <v>3.82</v>
      </c>
      <c r="AE24" s="71">
        <v>3.82</v>
      </c>
      <c r="AF24" s="71">
        <v>3.82</v>
      </c>
      <c r="AG24" s="71">
        <v>3.82</v>
      </c>
      <c r="AH24" s="71">
        <v>3.82</v>
      </c>
      <c r="AI24" s="71">
        <v>3.82</v>
      </c>
      <c r="AJ24" s="71">
        <v>3.82</v>
      </c>
      <c r="AK24" s="71">
        <v>3.82</v>
      </c>
      <c r="AL24" s="69">
        <v>7</v>
      </c>
      <c r="AM24" s="258" t="s">
        <v>192</v>
      </c>
      <c r="AN24" s="259"/>
      <c r="AO24" s="259"/>
      <c r="AP24" s="260"/>
      <c r="AQ24" s="71">
        <v>3.82</v>
      </c>
      <c r="AR24" s="71">
        <v>3.82</v>
      </c>
      <c r="AS24" s="71">
        <v>3.82</v>
      </c>
      <c r="AT24" s="71">
        <v>3.82</v>
      </c>
      <c r="AU24" s="71">
        <v>3.82</v>
      </c>
      <c r="AV24" s="71">
        <v>3.82</v>
      </c>
      <c r="AW24" s="71">
        <v>3.82</v>
      </c>
      <c r="AX24" s="71">
        <v>3.82</v>
      </c>
      <c r="AY24" s="71">
        <v>3.82</v>
      </c>
      <c r="AZ24" s="71">
        <v>3.82</v>
      </c>
      <c r="BA24" s="71">
        <v>3.82</v>
      </c>
      <c r="BB24" s="71">
        <v>3.82</v>
      </c>
      <c r="BC24" s="71">
        <v>3.82</v>
      </c>
      <c r="BD24" s="71">
        <v>3.82</v>
      </c>
      <c r="BE24" s="69">
        <v>7</v>
      </c>
      <c r="BF24" s="258" t="s">
        <v>192</v>
      </c>
      <c r="BG24" s="259"/>
      <c r="BH24" s="259"/>
      <c r="BI24" s="260"/>
      <c r="BJ24" s="71">
        <v>3.82</v>
      </c>
      <c r="BK24" s="71">
        <v>3.82</v>
      </c>
      <c r="BL24" s="71">
        <v>3.82</v>
      </c>
      <c r="BM24" s="71">
        <v>3.82</v>
      </c>
      <c r="BN24" s="71">
        <v>3.82</v>
      </c>
      <c r="BO24" s="71">
        <v>3.82</v>
      </c>
      <c r="BP24" s="71">
        <v>3.82</v>
      </c>
      <c r="BQ24" s="71">
        <v>3.82</v>
      </c>
      <c r="BR24" s="71">
        <v>3.82</v>
      </c>
      <c r="BS24" s="71">
        <v>3.82</v>
      </c>
      <c r="BT24" s="71">
        <v>3.82</v>
      </c>
      <c r="BU24" s="71">
        <v>3.82</v>
      </c>
      <c r="BV24" s="71">
        <v>3.82</v>
      </c>
      <c r="BW24" s="71">
        <v>3.82</v>
      </c>
      <c r="BX24" s="69">
        <v>7</v>
      </c>
      <c r="BY24" s="258" t="s">
        <v>192</v>
      </c>
      <c r="BZ24" s="259"/>
      <c r="CA24" s="259"/>
      <c r="CB24" s="260"/>
      <c r="CC24" s="71">
        <v>3.82</v>
      </c>
      <c r="CD24" s="71">
        <v>3.82</v>
      </c>
      <c r="CE24" s="71">
        <v>3.82</v>
      </c>
      <c r="CF24" s="71">
        <v>3.82</v>
      </c>
      <c r="CG24" s="71">
        <v>3.82</v>
      </c>
      <c r="CH24" s="71">
        <v>3.82</v>
      </c>
      <c r="CI24" s="71">
        <v>3.82</v>
      </c>
      <c r="CJ24" s="71">
        <v>3.82</v>
      </c>
      <c r="CK24" s="71">
        <v>3.82</v>
      </c>
      <c r="CL24" s="71">
        <v>3.82</v>
      </c>
      <c r="CM24" s="71">
        <v>3.82</v>
      </c>
      <c r="CN24" s="71">
        <v>3.82</v>
      </c>
      <c r="CO24" s="71">
        <v>3.82</v>
      </c>
      <c r="CP24" s="71">
        <v>3.82</v>
      </c>
      <c r="CQ24" s="71">
        <v>3.82</v>
      </c>
      <c r="CR24" s="71">
        <v>3.44</v>
      </c>
      <c r="CS24" s="71">
        <v>3.44</v>
      </c>
      <c r="CT24" s="71">
        <v>3.44</v>
      </c>
      <c r="CU24" s="71">
        <v>3.44</v>
      </c>
      <c r="CV24" s="71">
        <v>3.44</v>
      </c>
      <c r="CW24" s="71">
        <v>3.44</v>
      </c>
      <c r="CX24" s="71">
        <v>3.44</v>
      </c>
      <c r="CY24" s="71">
        <v>3.82</v>
      </c>
      <c r="CZ24" s="71">
        <v>3.82</v>
      </c>
      <c r="DA24" s="69">
        <v>7</v>
      </c>
      <c r="DB24" s="258" t="s">
        <v>192</v>
      </c>
      <c r="DC24" s="259"/>
      <c r="DD24" s="259"/>
      <c r="DE24" s="260"/>
      <c r="DF24" s="71">
        <v>3.82</v>
      </c>
      <c r="DG24" s="71">
        <v>3.82</v>
      </c>
      <c r="DH24" s="71">
        <v>3.82</v>
      </c>
      <c r="DI24" s="71">
        <v>3.82</v>
      </c>
      <c r="DJ24" s="71">
        <v>3.82</v>
      </c>
      <c r="DK24" s="71">
        <v>3.82</v>
      </c>
      <c r="DL24" s="71">
        <v>3.82</v>
      </c>
      <c r="DM24" s="71">
        <v>3.82</v>
      </c>
      <c r="DN24" s="71">
        <v>3.82</v>
      </c>
      <c r="DO24" s="71">
        <v>3.82</v>
      </c>
      <c r="DP24" s="71">
        <v>3.82</v>
      </c>
      <c r="DQ24" s="69">
        <v>7</v>
      </c>
      <c r="DR24" s="258" t="s">
        <v>192</v>
      </c>
      <c r="DS24" s="259"/>
      <c r="DT24" s="259"/>
      <c r="DU24" s="260"/>
      <c r="DV24" s="71">
        <v>3.82</v>
      </c>
      <c r="DW24" s="71">
        <v>3.82</v>
      </c>
      <c r="DX24" s="71">
        <v>3.82</v>
      </c>
      <c r="DY24" s="71">
        <v>3.82</v>
      </c>
      <c r="DZ24" s="71">
        <v>3.82</v>
      </c>
      <c r="EA24" s="71">
        <v>3.82</v>
      </c>
      <c r="EB24" s="71">
        <v>3.82</v>
      </c>
      <c r="EC24" s="71">
        <v>3.82</v>
      </c>
      <c r="ED24" s="71">
        <v>3.82</v>
      </c>
      <c r="EE24" s="71">
        <v>3.82</v>
      </c>
      <c r="EF24" s="71">
        <v>3.82</v>
      </c>
      <c r="EG24" s="71">
        <v>3.82</v>
      </c>
      <c r="EH24" s="71">
        <v>3.82</v>
      </c>
      <c r="EI24" s="71">
        <v>3.82</v>
      </c>
      <c r="EJ24" s="69">
        <v>7</v>
      </c>
      <c r="EK24" s="71">
        <v>3.82</v>
      </c>
      <c r="EL24" s="71">
        <v>3.82</v>
      </c>
      <c r="EM24" s="71">
        <v>3.82</v>
      </c>
      <c r="EN24" s="71">
        <v>3.82</v>
      </c>
      <c r="EO24" s="71">
        <v>3.82</v>
      </c>
      <c r="EP24" s="71">
        <v>3.82</v>
      </c>
      <c r="EQ24" s="71">
        <v>3.82</v>
      </c>
      <c r="ER24" s="71">
        <v>3.82</v>
      </c>
      <c r="ES24" s="71">
        <v>5.1</v>
      </c>
      <c r="ET24" s="71">
        <v>3.82</v>
      </c>
      <c r="EU24" s="82">
        <f>SUM(ES28*ES24,ER28*ER24,EQ28*EQ24,ET28*ET24)/EU28</f>
        <v>4.095415503103158</v>
      </c>
      <c r="EV24" s="71">
        <f>SUM(EN24*EN28,EO24*EO28,EU24*EU28,EP24*EP28)/EV28</f>
        <v>3.9636518686140922</v>
      </c>
      <c r="EW24" s="82">
        <f>SUM(R24*R28,AK24*AK28,BD24*BD28,BW24*BW28,CZ24*CZ28,DP24*DP28,EI24*EI28,EV24*EV28)/EW28</f>
        <v>3.8517499521461374</v>
      </c>
      <c r="EX24" s="78">
        <f>SUM(EW24*EW28,'отс. 1 благ.'!FJ25*'отс. 1 благ.'!FJ29,'без отопл.'!N25*'без отопл.'!N29)/'благ.'!EX28</f>
        <v>3.8425627147976202</v>
      </c>
      <c r="EY24" s="72">
        <f>SUM(EX24)*EX28</f>
        <v>497007.35959999997</v>
      </c>
      <c r="EZ24" s="84">
        <f t="shared" si="21"/>
        <v>5964088.315199999</v>
      </c>
      <c r="FA24" s="85"/>
      <c r="FB24" s="74"/>
      <c r="FC24" s="91" t="s">
        <v>159</v>
      </c>
      <c r="FD24" s="151" t="s">
        <v>160</v>
      </c>
      <c r="FE24" s="102" t="s">
        <v>161</v>
      </c>
      <c r="FF24" s="102" t="s">
        <v>155</v>
      </c>
      <c r="FG24" s="92" t="s">
        <v>156</v>
      </c>
      <c r="FH24" s="92"/>
      <c r="FI24" s="92" t="s">
        <v>170</v>
      </c>
      <c r="FJ24" s="92" t="s">
        <v>171</v>
      </c>
      <c r="FK24" s="92" t="s">
        <v>172</v>
      </c>
      <c r="FL24" s="92" t="s">
        <v>173</v>
      </c>
      <c r="FM24" s="74"/>
    </row>
    <row r="25" spans="1:162" s="74" customFormat="1" ht="58.5" customHeight="1">
      <c r="A25" s="69">
        <v>8</v>
      </c>
      <c r="B25" s="254" t="s">
        <v>7</v>
      </c>
      <c r="C25" s="254"/>
      <c r="D25" s="254"/>
      <c r="E25" s="254"/>
      <c r="F25" s="71">
        <v>0</v>
      </c>
      <c r="G25" s="71">
        <v>0</v>
      </c>
      <c r="H25" s="71">
        <v>0</v>
      </c>
      <c r="I25" s="71">
        <v>0</v>
      </c>
      <c r="J25" s="71">
        <f>SUM(AT25)</f>
        <v>0</v>
      </c>
      <c r="K25" s="71">
        <v>1.29</v>
      </c>
      <c r="L25" s="98">
        <v>0</v>
      </c>
      <c r="M25" s="71">
        <v>0</v>
      </c>
      <c r="N25" s="71">
        <v>0.2</v>
      </c>
      <c r="O25" s="71">
        <f>SUM(K25*K28,N28*N25,L25*L28,M25*M28)/O28</f>
        <v>0.29928899459543074</v>
      </c>
      <c r="P25" s="71">
        <v>0</v>
      </c>
      <c r="Q25" s="71">
        <v>0</v>
      </c>
      <c r="R25" s="71">
        <f>SUM(J25*J28,O25*O28,P25*P28,Q25*Q28)/R28</f>
        <v>0.18067261909625634</v>
      </c>
      <c r="S25" s="69">
        <v>8</v>
      </c>
      <c r="T25" s="254" t="s">
        <v>7</v>
      </c>
      <c r="U25" s="254"/>
      <c r="V25" s="254"/>
      <c r="W25" s="254"/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f>SUM(CO25)</f>
        <v>0</v>
      </c>
      <c r="AK25" s="71">
        <f>SUM(CP25)</f>
        <v>0</v>
      </c>
      <c r="AL25" s="69">
        <v>8</v>
      </c>
      <c r="AM25" s="254" t="s">
        <v>7</v>
      </c>
      <c r="AN25" s="254"/>
      <c r="AO25" s="254"/>
      <c r="AP25" s="254"/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1.01</v>
      </c>
      <c r="AZ25" s="71">
        <f>SUM(AQ25*AQ28,AR25*AR28,AS25*AS28,AT25*AT28,AU25*AU28,AV25*AV28,AW25*AW28,AX25*AX28,AY25*AY28)/AZ28</f>
        <v>0.23247832101262808</v>
      </c>
      <c r="BA25" s="71">
        <v>0.48</v>
      </c>
      <c r="BB25" s="71">
        <v>0</v>
      </c>
      <c r="BC25" s="71">
        <f>SUM(BA28*BA25,BB28*BB25)/BC28</f>
        <v>0.30149156476460187</v>
      </c>
      <c r="BD25" s="71">
        <f>SUM(AZ25*AZ28,BC25*BC28)/BD28</f>
        <v>0.2625350222958841</v>
      </c>
      <c r="BE25" s="69">
        <v>8</v>
      </c>
      <c r="BF25" s="254" t="s">
        <v>7</v>
      </c>
      <c r="BG25" s="254"/>
      <c r="BH25" s="254"/>
      <c r="BI25" s="254"/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1.04</v>
      </c>
      <c r="BT25" s="71">
        <v>0</v>
      </c>
      <c r="BU25" s="71">
        <f>SUM(BJ25*BJ28,BK25*BK28,BL25*BL28,BM25*BM28,BN25*BN28,BO25*BO28,BP25*BP28,BQ25*BQ28,BR25*BR28,BS25*BS28,BT25*BT28)/BU28</f>
        <v>0.18607618457726846</v>
      </c>
      <c r="BV25" s="71">
        <v>0</v>
      </c>
      <c r="BW25" s="71">
        <f>SUM(BV25*BV28,BU25*BU28)/BW28</f>
        <v>0.15648285602668507</v>
      </c>
      <c r="BX25" s="69">
        <v>8</v>
      </c>
      <c r="BY25" s="254" t="s">
        <v>7</v>
      </c>
      <c r="BZ25" s="254"/>
      <c r="CA25" s="254"/>
      <c r="CB25" s="254"/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273" t="s">
        <v>7</v>
      </c>
      <c r="CV25" s="273"/>
      <c r="CW25" s="273"/>
      <c r="CX25" s="273"/>
      <c r="CY25" s="71">
        <f>SUM(CI28*CI25,CJ28*CJ25,CK28*CK25,CL28*CL25,CM28*CM25,CN28*CN25,CO28*CO25,CP28*CP25,CQ28*CQ25)/CY28</f>
        <v>0</v>
      </c>
      <c r="CZ25" s="82">
        <f>SUM(CC25*CC28,CH25*CH28,CY25*CY28)/CZ28</f>
        <v>0</v>
      </c>
      <c r="DA25" s="69">
        <v>8</v>
      </c>
      <c r="DB25" s="254" t="s">
        <v>7</v>
      </c>
      <c r="DC25" s="254"/>
      <c r="DD25" s="254"/>
      <c r="DE25" s="254"/>
      <c r="DF25" s="71">
        <v>0</v>
      </c>
      <c r="DG25" s="71">
        <v>0</v>
      </c>
      <c r="DH25" s="71">
        <v>0</v>
      </c>
      <c r="DI25" s="71">
        <v>0</v>
      </c>
      <c r="DJ25" s="71">
        <v>0</v>
      </c>
      <c r="DK25" s="71">
        <v>0</v>
      </c>
      <c r="DL25" s="71">
        <v>0</v>
      </c>
      <c r="DM25" s="71">
        <v>0</v>
      </c>
      <c r="DN25" s="71">
        <v>0.38</v>
      </c>
      <c r="DO25" s="71">
        <f>SUM(DF25*DF28,DG25*DG28,DH25*DH28,DI25*DI28,DJ25*DJ28,DK25*DK28,DL25*DL28,DM25*DM28,DN25*DN28)/DO28</f>
        <v>0.15722063774925282</v>
      </c>
      <c r="DP25" s="71">
        <f>SUM(DO25)</f>
        <v>0.15722063774925282</v>
      </c>
      <c r="DQ25" s="69">
        <v>8</v>
      </c>
      <c r="DR25" s="254" t="s">
        <v>7</v>
      </c>
      <c r="DS25" s="254"/>
      <c r="DT25" s="254"/>
      <c r="DU25" s="254"/>
      <c r="DV25" s="71">
        <v>0</v>
      </c>
      <c r="DW25" s="71">
        <v>0</v>
      </c>
      <c r="DX25" s="71">
        <v>0</v>
      </c>
      <c r="DY25" s="71">
        <f>SUM(DX25*DX28,DW25*DW28)/DY28</f>
        <v>0</v>
      </c>
      <c r="DZ25" s="71">
        <v>0</v>
      </c>
      <c r="EA25" s="71">
        <v>0</v>
      </c>
      <c r="EB25" s="71">
        <v>0</v>
      </c>
      <c r="EC25" s="71">
        <v>0</v>
      </c>
      <c r="ED25" s="71">
        <v>0</v>
      </c>
      <c r="EE25" s="71">
        <v>0</v>
      </c>
      <c r="EF25" s="71">
        <v>0</v>
      </c>
      <c r="EG25" s="71">
        <v>0</v>
      </c>
      <c r="EH25" s="71">
        <v>0</v>
      </c>
      <c r="EI25" s="82">
        <f>SUM(DV25*DV28,DY25*DY28,EB25*EB28,EH25*EH28)/EI28</f>
        <v>0</v>
      </c>
      <c r="EJ25" s="69">
        <v>8</v>
      </c>
      <c r="EK25" s="71">
        <v>0</v>
      </c>
      <c r="EL25" s="71">
        <v>0.47</v>
      </c>
      <c r="EM25" s="71">
        <v>0</v>
      </c>
      <c r="EN25" s="71">
        <f>SUM(EK25*EK28,EL25*EL28,EM25*EM28)/EN28</f>
        <v>0.20549306847459736</v>
      </c>
      <c r="EO25" s="71">
        <v>1.06</v>
      </c>
      <c r="EP25" s="71">
        <v>0.84</v>
      </c>
      <c r="EQ25" s="71">
        <v>0.6</v>
      </c>
      <c r="ER25" s="71">
        <v>0.59</v>
      </c>
      <c r="ES25" s="71">
        <v>0.61</v>
      </c>
      <c r="ET25" s="71">
        <v>0.38</v>
      </c>
      <c r="EU25" s="82">
        <f>SUM(ES28*ES25,ER28*ER25,EQ28*EQ25,ET28*ET25)/EU28</f>
        <v>0.5235726424413228</v>
      </c>
      <c r="EV25" s="78">
        <f>SUM(EN25*EN28,EO25*EO28,EU25*EU28,EP25*EP28)/EV28</f>
        <v>0.47745035652285645</v>
      </c>
      <c r="EW25" s="82">
        <f>SUM(R25*R28,AK25*AK28,BD25*BD28,BW25*BW28,CZ25*CZ28,DP25*DP28,EI25*EI28,EV25*EV28)/EW28</f>
        <v>0.19490415172647746</v>
      </c>
      <c r="EX25" s="78">
        <f>SUM(EW25*EW28,'отс. 1 благ.'!FJ26*'отс. 1 благ.'!FJ29,'без отопл.'!N26*'без отопл.'!N29)/'благ.'!EX28</f>
        <v>0.16258218091661622</v>
      </c>
      <c r="EY25" s="72">
        <f>SUM(EX25)*EX28</f>
        <v>21028.815000000002</v>
      </c>
      <c r="EZ25" s="84">
        <f t="shared" si="21"/>
        <v>252345.78000000003</v>
      </c>
      <c r="FA25" s="101"/>
      <c r="FC25" s="64"/>
      <c r="FD25" s="64"/>
      <c r="FE25" s="64"/>
      <c r="FF25" s="64"/>
    </row>
    <row r="26" spans="1:169" s="74" customFormat="1" ht="33.75" customHeight="1">
      <c r="A26" s="69">
        <v>9</v>
      </c>
      <c r="B26" s="258" t="s">
        <v>187</v>
      </c>
      <c r="C26" s="259"/>
      <c r="D26" s="259"/>
      <c r="E26" s="260"/>
      <c r="F26" s="98"/>
      <c r="G26" s="98"/>
      <c r="H26" s="98"/>
      <c r="I26" s="98"/>
      <c r="J26" s="64"/>
      <c r="K26" s="98"/>
      <c r="L26" s="98">
        <v>0.72</v>
      </c>
      <c r="M26" s="98"/>
      <c r="N26" s="98"/>
      <c r="O26" s="71">
        <f>SUM(K26*K28,N28*N26,L26*L28,M26*M28)/O28</f>
        <v>0.07178350784581025</v>
      </c>
      <c r="P26" s="98"/>
      <c r="Q26" s="98"/>
      <c r="R26" s="71">
        <f>SUM(J26*J28,O26*O28,P26*P28,Q26*Q28)/R28</f>
        <v>0.04333374966877987</v>
      </c>
      <c r="S26" s="69">
        <v>9</v>
      </c>
      <c r="T26" s="258" t="s">
        <v>187</v>
      </c>
      <c r="U26" s="259"/>
      <c r="V26" s="259"/>
      <c r="W26" s="260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71"/>
      <c r="AK26" s="71"/>
      <c r="AL26" s="69">
        <v>9</v>
      </c>
      <c r="AM26" s="258" t="s">
        <v>187</v>
      </c>
      <c r="AN26" s="259"/>
      <c r="AO26" s="259"/>
      <c r="AP26" s="260"/>
      <c r="AQ26" s="98"/>
      <c r="AR26" s="98"/>
      <c r="AS26" s="98"/>
      <c r="AT26" s="98"/>
      <c r="AU26" s="98"/>
      <c r="AV26" s="98"/>
      <c r="AW26" s="98"/>
      <c r="AX26" s="98"/>
      <c r="AY26" s="98"/>
      <c r="AZ26" s="71"/>
      <c r="BA26" s="98"/>
      <c r="BB26" s="98"/>
      <c r="BC26" s="71"/>
      <c r="BD26" s="71"/>
      <c r="BE26" s="69">
        <v>9</v>
      </c>
      <c r="BF26" s="258" t="s">
        <v>187</v>
      </c>
      <c r="BG26" s="259"/>
      <c r="BH26" s="259"/>
      <c r="BI26" s="260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71"/>
      <c r="BV26" s="98"/>
      <c r="BW26" s="71"/>
      <c r="BX26" s="69">
        <v>9</v>
      </c>
      <c r="BY26" s="258" t="s">
        <v>187</v>
      </c>
      <c r="BZ26" s="259"/>
      <c r="CA26" s="259"/>
      <c r="CB26" s="260"/>
      <c r="CC26" s="98"/>
      <c r="CD26" s="71">
        <v>0.72</v>
      </c>
      <c r="CE26" s="71">
        <v>0.72</v>
      </c>
      <c r="CF26" s="98"/>
      <c r="CG26" s="71"/>
      <c r="CH26" s="82">
        <f>SUM(CD26*CD28,CF28*CF26,CG26*CG28,CE26*CE28)/CH28</f>
        <v>0.3450555319536323</v>
      </c>
      <c r="CI26" s="98"/>
      <c r="CJ26" s="98"/>
      <c r="CK26" s="98"/>
      <c r="CL26" s="98"/>
      <c r="CM26" s="98"/>
      <c r="CN26" s="98"/>
      <c r="CO26" s="98"/>
      <c r="CP26" s="98"/>
      <c r="CQ26" s="98"/>
      <c r="CR26" s="71"/>
      <c r="CS26" s="71"/>
      <c r="CT26" s="71"/>
      <c r="CU26" s="70"/>
      <c r="CV26" s="70"/>
      <c r="CW26" s="70"/>
      <c r="CX26" s="70"/>
      <c r="CY26" s="71">
        <v>0</v>
      </c>
      <c r="CZ26" s="82">
        <f>SUM(CC26*CC28,CH26*CH28,CY26*CY28)/CZ28</f>
        <v>0.07027657089176344</v>
      </c>
      <c r="DA26" s="69">
        <v>9</v>
      </c>
      <c r="DB26" s="258" t="s">
        <v>187</v>
      </c>
      <c r="DC26" s="259"/>
      <c r="DD26" s="259"/>
      <c r="DE26" s="260"/>
      <c r="DF26" s="71"/>
      <c r="DG26" s="71"/>
      <c r="DH26" s="71"/>
      <c r="DI26" s="71"/>
      <c r="DJ26" s="71"/>
      <c r="DK26" s="71"/>
      <c r="DL26" s="71"/>
      <c r="DM26" s="98"/>
      <c r="DN26" s="98"/>
      <c r="DO26" s="71"/>
      <c r="DP26" s="71"/>
      <c r="DQ26" s="69">
        <v>9</v>
      </c>
      <c r="DR26" s="258" t="s">
        <v>187</v>
      </c>
      <c r="DS26" s="259"/>
      <c r="DT26" s="259"/>
      <c r="DU26" s="260"/>
      <c r="DV26" s="98"/>
      <c r="DW26" s="98"/>
      <c r="DX26" s="98"/>
      <c r="DY26" s="71"/>
      <c r="DZ26" s="71"/>
      <c r="EA26" s="98"/>
      <c r="EB26" s="71"/>
      <c r="EC26" s="71"/>
      <c r="ED26" s="71"/>
      <c r="EE26" s="71"/>
      <c r="EF26" s="71"/>
      <c r="EG26" s="71"/>
      <c r="EH26" s="71"/>
      <c r="EI26" s="71"/>
      <c r="EJ26" s="69">
        <v>9</v>
      </c>
      <c r="EK26" s="98"/>
      <c r="EL26" s="98"/>
      <c r="EM26" s="98"/>
      <c r="EN26" s="71"/>
      <c r="EO26" s="98"/>
      <c r="EP26" s="98">
        <v>0.7</v>
      </c>
      <c r="EQ26" s="98"/>
      <c r="ER26" s="98">
        <v>0</v>
      </c>
      <c r="ES26" s="71">
        <v>0</v>
      </c>
      <c r="ET26" s="98">
        <v>0</v>
      </c>
      <c r="EU26" s="87">
        <f>SUM(ES28*ES26,ER28*ER26,EQ28*EQ26,ET28*ET26)/EU28</f>
        <v>0</v>
      </c>
      <c r="EV26" s="78">
        <f>SUM(EN26*EN28,EO26*EO28,EU26*EU28,EP26*EP28)/EV28</f>
        <v>0.0566962835363572</v>
      </c>
      <c r="EW26" s="82">
        <f>SUM(R26*R28,AK26*AK28,BD26*BD28,BW26*BW28,CZ26*CZ28,DP26*DP28,EI26*EI28,EV26*EV28)/EW28</f>
        <v>0.030501889008489016</v>
      </c>
      <c r="EX26" s="78">
        <f>SUM(EW26*EW28,'отс. 1 благ.'!FJ27*'отс. 1 благ.'!FJ29,'без отопл.'!N27*'без отопл.'!N29)/'благ.'!EX28</f>
        <v>0.033427558482629245</v>
      </c>
      <c r="EY26" s="72">
        <f>SUM(EX26)*EX28</f>
        <v>4323.610000000001</v>
      </c>
      <c r="EZ26" s="84">
        <f t="shared" si="21"/>
        <v>51883.32000000001</v>
      </c>
      <c r="FA26" s="92">
        <v>128126.08</v>
      </c>
      <c r="FB26" s="114">
        <f>SUM(EX28-FA26)</f>
        <v>1216.6000000000204</v>
      </c>
      <c r="FC26" s="155">
        <f>SUM(EW28)</f>
        <v>104589.26000000001</v>
      </c>
      <c r="FD26" s="64">
        <f>SUM('отс. 1 благ.'!FJ29)</f>
        <v>23844.82</v>
      </c>
      <c r="FE26" s="152">
        <f>SUM('без отопл.'!N29)</f>
        <v>908.5999999999999</v>
      </c>
      <c r="FF26" s="155">
        <f>SUM(FC26:FE26)</f>
        <v>129342.68000000002</v>
      </c>
      <c r="FG26" s="74">
        <f>SUM(FI26:FL26)</f>
        <v>41800.71</v>
      </c>
      <c r="FH26" s="161">
        <f>SUM(FG26,FF26)</f>
        <v>171143.39</v>
      </c>
      <c r="FI26" s="74">
        <v>16212.01</v>
      </c>
      <c r="FJ26" s="74">
        <v>1839.4</v>
      </c>
      <c r="FK26" s="74">
        <v>1702.1</v>
      </c>
      <c r="FL26" s="162">
        <v>22047.2</v>
      </c>
      <c r="FM26" s="163">
        <f>SUM(FI26:FL26)</f>
        <v>41800.71</v>
      </c>
    </row>
    <row r="27" spans="1:169" s="74" customFormat="1" ht="26.25" customHeight="1">
      <c r="A27" s="64"/>
      <c r="B27" s="224" t="s">
        <v>30</v>
      </c>
      <c r="C27" s="224"/>
      <c r="D27" s="224"/>
      <c r="E27" s="224"/>
      <c r="F27" s="98">
        <f aca="true" t="shared" si="22" ref="F27:K27">SUM(F25,F24,F23,F22,F16,F15,F14,F7)</f>
        <v>18.48</v>
      </c>
      <c r="G27" s="98">
        <f t="shared" si="22"/>
        <v>18.48</v>
      </c>
      <c r="H27" s="98">
        <f t="shared" si="22"/>
        <v>18.48</v>
      </c>
      <c r="I27" s="98">
        <f t="shared" si="22"/>
        <v>16.2</v>
      </c>
      <c r="J27" s="98">
        <f t="shared" si="22"/>
        <v>18.36071497156363</v>
      </c>
      <c r="K27" s="98">
        <f t="shared" si="22"/>
        <v>19.77</v>
      </c>
      <c r="L27" s="98">
        <f>SUM(L26,L25,L24,L23,L22,L16,L15,L14,L7)</f>
        <v>21.84</v>
      </c>
      <c r="M27" s="98">
        <f aca="true" t="shared" si="23" ref="M27:R27">SUM(M26,M25,M24,M23,M22,M16,M15,M14,M7)</f>
        <v>18.48</v>
      </c>
      <c r="N27" s="98">
        <f t="shared" si="23"/>
        <v>18.24</v>
      </c>
      <c r="O27" s="98">
        <f t="shared" si="23"/>
        <v>18.787959509238043</v>
      </c>
      <c r="P27" s="98">
        <f t="shared" si="23"/>
        <v>18.48</v>
      </c>
      <c r="Q27" s="98">
        <f t="shared" si="23"/>
        <v>18.48</v>
      </c>
      <c r="R27" s="98">
        <f t="shared" si="23"/>
        <v>18.648940130573692</v>
      </c>
      <c r="S27" s="64"/>
      <c r="T27" s="224" t="s">
        <v>30</v>
      </c>
      <c r="U27" s="224"/>
      <c r="V27" s="224"/>
      <c r="W27" s="224"/>
      <c r="X27" s="98">
        <f aca="true" t="shared" si="24" ref="X27:AI27">SUM(X25,X24,X23,X22,X16,X15,X14,X7)</f>
        <v>18.48</v>
      </c>
      <c r="Y27" s="98">
        <f t="shared" si="24"/>
        <v>18.48</v>
      </c>
      <c r="Z27" s="98">
        <f t="shared" si="24"/>
        <v>18.48</v>
      </c>
      <c r="AA27" s="98">
        <f t="shared" si="24"/>
        <v>18.48</v>
      </c>
      <c r="AB27" s="98">
        <f t="shared" si="24"/>
        <v>18.48</v>
      </c>
      <c r="AC27" s="98">
        <f t="shared" si="24"/>
        <v>18.48</v>
      </c>
      <c r="AD27" s="98">
        <f t="shared" si="24"/>
        <v>18.48</v>
      </c>
      <c r="AE27" s="98">
        <f t="shared" si="24"/>
        <v>18.48</v>
      </c>
      <c r="AF27" s="98">
        <f t="shared" si="24"/>
        <v>18.48</v>
      </c>
      <c r="AG27" s="98">
        <f t="shared" si="24"/>
        <v>18.48</v>
      </c>
      <c r="AH27" s="98">
        <f t="shared" si="24"/>
        <v>18.48</v>
      </c>
      <c r="AI27" s="98">
        <f t="shared" si="24"/>
        <v>18.48</v>
      </c>
      <c r="AJ27" s="98">
        <f>SUM(AJ25,AJ24,AJ23,AJ22,AJ16,AJ15,AJ14,AJ7)</f>
        <v>18.48</v>
      </c>
      <c r="AK27" s="98">
        <f>SUM(AK25,AK24,AK23,AK22,AK16,AK15,AK14,AK7)</f>
        <v>18.48</v>
      </c>
      <c r="AL27" s="64"/>
      <c r="AM27" s="224" t="s">
        <v>30</v>
      </c>
      <c r="AN27" s="224"/>
      <c r="AO27" s="224"/>
      <c r="AP27" s="224"/>
      <c r="AQ27" s="98">
        <f aca="true" t="shared" si="25" ref="AQ27:AY27">SUM(AQ25,AQ24,AQ23,AQ22,AQ16,AQ15,AQ14,AQ7)</f>
        <v>18.48</v>
      </c>
      <c r="AR27" s="98">
        <f t="shared" si="25"/>
        <v>18.48</v>
      </c>
      <c r="AS27" s="98">
        <f t="shared" si="25"/>
        <v>18.48</v>
      </c>
      <c r="AT27" s="98">
        <f t="shared" si="25"/>
        <v>18.48</v>
      </c>
      <c r="AU27" s="98">
        <f t="shared" si="25"/>
        <v>18.48</v>
      </c>
      <c r="AV27" s="98">
        <f t="shared" si="25"/>
        <v>18.48</v>
      </c>
      <c r="AW27" s="98">
        <f t="shared" si="25"/>
        <v>18.48</v>
      </c>
      <c r="AX27" s="98">
        <f t="shared" si="25"/>
        <v>37.28999999999999</v>
      </c>
      <c r="AY27" s="98">
        <f t="shared" si="25"/>
        <v>19.490000000000002</v>
      </c>
      <c r="AZ27" s="98">
        <f>SUM(AZ25,AZ24,AZ23,AZ22,AZ16,AZ15,AZ14,AZ7)</f>
        <v>23.00097142687153</v>
      </c>
      <c r="BA27" s="98">
        <f>SUM(BA25,BA24,BA23,BA22,BA16,BA15,BA14,BA7)</f>
        <v>18.96</v>
      </c>
      <c r="BB27" s="98">
        <f>SUM(BB25,BB24,BB23,BB22,BB16,BB15,BB14,BB7)</f>
        <v>18.48</v>
      </c>
      <c r="BC27" s="98">
        <f>SUM(BC25,BC24,BC23,BC22,BC16,BC15,BC14,BC7)</f>
        <v>18.781491564764604</v>
      </c>
      <c r="BD27" s="98">
        <f>SUM(BD25,BD24,BD23,BD22,BD16,BD15,BD14,BD7)</f>
        <v>21.163300294619685</v>
      </c>
      <c r="BE27" s="64"/>
      <c r="BF27" s="224" t="s">
        <v>30</v>
      </c>
      <c r="BG27" s="224"/>
      <c r="BH27" s="224"/>
      <c r="BI27" s="224"/>
      <c r="BJ27" s="98">
        <f aca="true" t="shared" si="26" ref="BJ27:BT27">SUM(BJ25,BJ24,BJ23,BJ22,BJ16,BJ15,BJ14,BJ7)</f>
        <v>18.48</v>
      </c>
      <c r="BK27" s="98">
        <f t="shared" si="26"/>
        <v>18.48</v>
      </c>
      <c r="BL27" s="98">
        <f t="shared" si="26"/>
        <v>18.48</v>
      </c>
      <c r="BM27" s="98">
        <f t="shared" si="26"/>
        <v>18.48</v>
      </c>
      <c r="BN27" s="98">
        <f t="shared" si="26"/>
        <v>18.48</v>
      </c>
      <c r="BO27" s="98">
        <f t="shared" si="26"/>
        <v>18.48</v>
      </c>
      <c r="BP27" s="98">
        <f t="shared" si="26"/>
        <v>18.48</v>
      </c>
      <c r="BQ27" s="98">
        <f t="shared" si="26"/>
        <v>18.48</v>
      </c>
      <c r="BR27" s="98">
        <f t="shared" si="26"/>
        <v>18.48</v>
      </c>
      <c r="BS27" s="98">
        <f t="shared" si="26"/>
        <v>19.52</v>
      </c>
      <c r="BT27" s="98">
        <f t="shared" si="26"/>
        <v>18.48</v>
      </c>
      <c r="BU27" s="98">
        <f>SUM(BU25,BU24,BU23,BU22,BU16,BU15,BU14,BU7)</f>
        <v>18.66607618457727</v>
      </c>
      <c r="BV27" s="98">
        <f>SUM(BV25,BV24,BV23,BV22,BV16,BV15,BV14,BV7)</f>
        <v>18.48</v>
      </c>
      <c r="BW27" s="98">
        <f>SUM(BW25,BW24,BW23,BW22,BW16,BW15,BW14,BW7)</f>
        <v>18.636482856026685</v>
      </c>
      <c r="BX27" s="64"/>
      <c r="BY27" s="224" t="s">
        <v>30</v>
      </c>
      <c r="BZ27" s="224"/>
      <c r="CA27" s="224"/>
      <c r="CB27" s="224"/>
      <c r="CC27" s="98">
        <f>SUM(CC25,CC24,CC23,CC22,CC16,CC15,CC14,CC7)</f>
        <v>18.48</v>
      </c>
      <c r="CD27" s="98">
        <f>SUM(CD26,CD25,CD24,CD23,CD22,CD16,CD15,CD14,CD7)</f>
        <v>19.71</v>
      </c>
      <c r="CE27" s="98">
        <f>SUM(CE26,CE25,CE24,CE23,CE22,CE16,CE15,CE14,CE7)</f>
        <v>19.71</v>
      </c>
      <c r="CF27" s="98">
        <f>SUM(CF25,CF24,CF23,CF22,CF16,CF15,CF14,CF7)</f>
        <v>18.48</v>
      </c>
      <c r="CG27" s="98">
        <f>SUM(CG25,CG24,CG23,CG22,CG16,CG15,CG14,CG7)</f>
        <v>18.48</v>
      </c>
      <c r="CH27" s="98">
        <f>SUM(CH26,CH25,CH24,CH23,CH22,CH16,CH15,CH14,CH7)</f>
        <v>19.069469867087456</v>
      </c>
      <c r="CI27" s="98">
        <f>SUM(CI25,CI24,CI23,CI22,CI16,CI15,CI14,CI7)</f>
        <v>17.32</v>
      </c>
      <c r="CJ27" s="98">
        <f>SUM(CJ25,CJ24,CJ23,CJ22,CJ16,CJ15,CJ14,CJ7)</f>
        <v>17.32</v>
      </c>
      <c r="CK27" s="98">
        <f>SUM(CK25,CK24,CK23,CK22,CK16,CK15,CK14,CK7)</f>
        <v>18.48</v>
      </c>
      <c r="CL27" s="98">
        <f aca="true" t="shared" si="27" ref="CL27:CQ27">SUM(CL25,CL24,CL23,CL22,CL16,CL15,CL14,CL7)</f>
        <v>18.48</v>
      </c>
      <c r="CM27" s="98">
        <f t="shared" si="27"/>
        <v>18.48</v>
      </c>
      <c r="CN27" s="98">
        <f t="shared" si="27"/>
        <v>18.03</v>
      </c>
      <c r="CO27" s="98">
        <f t="shared" si="27"/>
        <v>18.48</v>
      </c>
      <c r="CP27" s="98">
        <f t="shared" si="27"/>
        <v>18.48</v>
      </c>
      <c r="CQ27" s="98">
        <f t="shared" si="27"/>
        <v>18.48</v>
      </c>
      <c r="CR27" s="98">
        <f>SUM(CR25,CR24,CR23,CR22,CR16,CR15,CR14,CR7)</f>
        <v>15.8</v>
      </c>
      <c r="CS27" s="98">
        <f>SUM(CS25,CS24,CS23,CS22,CS16,CS15,CS14,CS7)</f>
        <v>15.8</v>
      </c>
      <c r="CT27" s="98">
        <f>SUM(CT25,CT24,CT23,CT22,CT16,CT15,CT14,CT7)</f>
        <v>15.8</v>
      </c>
      <c r="CU27" s="224" t="s">
        <v>30</v>
      </c>
      <c r="CV27" s="224"/>
      <c r="CW27" s="224"/>
      <c r="CX27" s="224"/>
      <c r="CY27" s="98">
        <f>SUM(CY25,CY24,CY23,CY22,CY16,CY15,CY14,CY7)</f>
        <v>18.19827811168594</v>
      </c>
      <c r="CZ27" s="98">
        <f>SUM(CZ26,CZ25,CZ24,CZ23,CZ22,CZ16,CZ15,CZ14,CZ7)</f>
        <v>18.416971316971875</v>
      </c>
      <c r="DA27" s="64"/>
      <c r="DB27" s="224" t="s">
        <v>30</v>
      </c>
      <c r="DC27" s="224"/>
      <c r="DD27" s="224"/>
      <c r="DE27" s="224"/>
      <c r="DF27" s="98">
        <f>SUM(DF25,DF24,DF23,DF22,DF16,DF15,DF14,DF7)</f>
        <v>18.48</v>
      </c>
      <c r="DG27" s="98">
        <f aca="true" t="shared" si="28" ref="DG27:DL27">SUM(DG25,DG24,DG23,DG22,DG16,DG15,DG14,DG7)</f>
        <v>18.48</v>
      </c>
      <c r="DH27" s="98">
        <f t="shared" si="28"/>
        <v>18.48</v>
      </c>
      <c r="DI27" s="98">
        <f t="shared" si="28"/>
        <v>18.48</v>
      </c>
      <c r="DJ27" s="98">
        <f t="shared" si="28"/>
        <v>18.48</v>
      </c>
      <c r="DK27" s="98">
        <f t="shared" si="28"/>
        <v>18.48</v>
      </c>
      <c r="DL27" s="98">
        <f t="shared" si="28"/>
        <v>18.48</v>
      </c>
      <c r="DM27" s="98">
        <f>SUM(DM25,DM24,DM23,DM22,DM16,DM15,DM14,DM7)</f>
        <v>18.48</v>
      </c>
      <c r="DN27" s="98">
        <f>SUM(DN25,DN24,DN23,DN22,DN16,DN15,DN14,DN7)</f>
        <v>18.860000000000003</v>
      </c>
      <c r="DO27" s="98">
        <f>SUM(DO25,DO24,DO23,DO22,DO16,DO15,DO14,DO7)</f>
        <v>18.637220637749255</v>
      </c>
      <c r="DP27" s="98">
        <f>SUM(DP25,DP24,DP23,DP22,DP16,DP15,DP14,DP7)</f>
        <v>18.637220637749255</v>
      </c>
      <c r="DQ27" s="64"/>
      <c r="DR27" s="224" t="s">
        <v>30</v>
      </c>
      <c r="DS27" s="224"/>
      <c r="DT27" s="224"/>
      <c r="DU27" s="224"/>
      <c r="DV27" s="98">
        <f aca="true" t="shared" si="29" ref="DV27:EA27">SUM(DV25,DV24,DV23,DV22,DV16,DV15,DV14,DV7)</f>
        <v>18.48</v>
      </c>
      <c r="DW27" s="98">
        <f t="shared" si="29"/>
        <v>19.48</v>
      </c>
      <c r="DX27" s="98">
        <f t="shared" si="29"/>
        <v>19.19</v>
      </c>
      <c r="DY27" s="98">
        <f t="shared" si="29"/>
        <v>19.25342492174028</v>
      </c>
      <c r="DZ27" s="98">
        <f t="shared" si="29"/>
        <v>18.48</v>
      </c>
      <c r="EA27" s="98">
        <f t="shared" si="29"/>
        <v>17.32</v>
      </c>
      <c r="EB27" s="98">
        <f aca="true" t="shared" si="30" ref="EB27:EI27">SUM(EB25,EB24,EB23,EB22,EB16,EB15,EB14,EB7)</f>
        <v>18.020172336145553</v>
      </c>
      <c r="EC27" s="98">
        <f t="shared" si="30"/>
        <v>15.620000000000001</v>
      </c>
      <c r="ED27" s="98">
        <f t="shared" si="30"/>
        <v>15.620000000000001</v>
      </c>
      <c r="EE27" s="98">
        <f t="shared" si="30"/>
        <v>17.32</v>
      </c>
      <c r="EF27" s="98">
        <f t="shared" si="30"/>
        <v>17.32</v>
      </c>
      <c r="EG27" s="98">
        <f t="shared" si="30"/>
        <v>17.32</v>
      </c>
      <c r="EH27" s="98">
        <f t="shared" si="30"/>
        <v>16.52695327186465</v>
      </c>
      <c r="EI27" s="98">
        <f t="shared" si="30"/>
        <v>17.68322538329753</v>
      </c>
      <c r="EJ27" s="64"/>
      <c r="EK27" s="98">
        <f aca="true" t="shared" si="31" ref="EK27:EQ27">SUM(EK25,EK24,EK23,EK22,EK16,EK15,EK14,EK7)</f>
        <v>17.86</v>
      </c>
      <c r="EL27" s="98">
        <f t="shared" si="31"/>
        <v>18.150000000000002</v>
      </c>
      <c r="EM27" s="98">
        <f t="shared" si="31"/>
        <v>18.48</v>
      </c>
      <c r="EN27" s="98">
        <f t="shared" si="31"/>
        <v>17.674399903480165</v>
      </c>
      <c r="EO27" s="98">
        <f t="shared" si="31"/>
        <v>19.540000000000003</v>
      </c>
      <c r="EP27" s="98">
        <f>SUM(EP26,EP25,EP24,EP23,EP22,EP16,EP15,EP14,EP7)</f>
        <v>17.83</v>
      </c>
      <c r="EQ27" s="98">
        <f t="shared" si="31"/>
        <v>19.080000000000002</v>
      </c>
      <c r="ER27" s="98">
        <f aca="true" t="shared" si="32" ref="ER27:EZ27">SUM(ER26,ER25,ER24,ER23,ER22,ER16,ER15,ER14,ER7)</f>
        <v>20.22</v>
      </c>
      <c r="ES27" s="98">
        <f t="shared" si="32"/>
        <v>32.77</v>
      </c>
      <c r="ET27" s="98">
        <f t="shared" si="32"/>
        <v>19.860000000000003</v>
      </c>
      <c r="EU27" s="98">
        <f t="shared" si="32"/>
        <v>22.546332118831526</v>
      </c>
      <c r="EV27" s="98">
        <f t="shared" si="32"/>
        <v>20.347454868484746</v>
      </c>
      <c r="EW27" s="99">
        <f t="shared" si="32"/>
        <v>19.160342334385</v>
      </c>
      <c r="EX27" s="99">
        <f t="shared" si="32"/>
        <v>18.323549536007754</v>
      </c>
      <c r="EY27" s="100">
        <f t="shared" si="32"/>
        <v>1871419.884720962</v>
      </c>
      <c r="EZ27" s="100">
        <f t="shared" si="32"/>
        <v>22457038.616651546</v>
      </c>
      <c r="FA27" s="92"/>
      <c r="FB27" s="114"/>
      <c r="FC27" s="155"/>
      <c r="FD27" s="64"/>
      <c r="FE27" s="64"/>
      <c r="FF27" s="155"/>
      <c r="FH27" s="161"/>
      <c r="FL27" s="162"/>
      <c r="FM27" s="163"/>
    </row>
    <row r="28" spans="1:169" s="92" customFormat="1" ht="12.75" customHeight="1">
      <c r="A28" s="102"/>
      <c r="B28" s="257" t="s">
        <v>31</v>
      </c>
      <c r="C28" s="257"/>
      <c r="D28" s="257"/>
      <c r="E28" s="257"/>
      <c r="F28" s="132">
        <v>708.6</v>
      </c>
      <c r="G28" s="132">
        <v>280.5</v>
      </c>
      <c r="H28" s="104">
        <v>1320.42</v>
      </c>
      <c r="I28" s="132">
        <v>127.5</v>
      </c>
      <c r="J28" s="103">
        <f>SUM(F28:I28)</f>
        <v>2437.02</v>
      </c>
      <c r="K28" s="105">
        <v>1210.4</v>
      </c>
      <c r="L28" s="105">
        <v>1031.2</v>
      </c>
      <c r="M28" s="105">
        <v>430.7</v>
      </c>
      <c r="N28" s="105">
        <v>7670.8</v>
      </c>
      <c r="O28" s="105">
        <f>SUM(K28:N28)</f>
        <v>10343.1</v>
      </c>
      <c r="P28" s="105">
        <v>712.6</v>
      </c>
      <c r="Q28" s="106">
        <v>3640.9</v>
      </c>
      <c r="R28" s="105">
        <f>SUM(P28:Q28,O28,J28)</f>
        <v>17133.62</v>
      </c>
      <c r="S28" s="102"/>
      <c r="T28" s="257" t="s">
        <v>31</v>
      </c>
      <c r="U28" s="257"/>
      <c r="V28" s="257"/>
      <c r="W28" s="257"/>
      <c r="X28" s="105">
        <v>568.9</v>
      </c>
      <c r="Y28" s="105">
        <v>430.7</v>
      </c>
      <c r="Z28" s="106">
        <v>216.49</v>
      </c>
      <c r="AA28" s="105">
        <v>438.3</v>
      </c>
      <c r="AB28" s="105">
        <v>247.9</v>
      </c>
      <c r="AC28" s="105">
        <v>426.6</v>
      </c>
      <c r="AD28" s="106">
        <v>799.6</v>
      </c>
      <c r="AE28" s="105">
        <v>432.5</v>
      </c>
      <c r="AF28" s="105">
        <v>423.3</v>
      </c>
      <c r="AG28" s="105">
        <v>429.1</v>
      </c>
      <c r="AH28" s="105">
        <v>425</v>
      </c>
      <c r="AI28" s="105">
        <v>224</v>
      </c>
      <c r="AJ28" s="105">
        <f>SUM(X28:AI28)</f>
        <v>5062.39</v>
      </c>
      <c r="AK28" s="105">
        <f>SUM(AJ28)</f>
        <v>5062.39</v>
      </c>
      <c r="AL28" s="102"/>
      <c r="AM28" s="257" t="s">
        <v>31</v>
      </c>
      <c r="AN28" s="257"/>
      <c r="AO28" s="257"/>
      <c r="AP28" s="257"/>
      <c r="AQ28" s="105">
        <v>562</v>
      </c>
      <c r="AR28" s="105">
        <v>571.6</v>
      </c>
      <c r="AS28" s="105">
        <v>559.9</v>
      </c>
      <c r="AT28" s="105">
        <v>561.3</v>
      </c>
      <c r="AU28" s="105">
        <v>557.8</v>
      </c>
      <c r="AV28" s="105">
        <v>274.3</v>
      </c>
      <c r="AW28" s="105">
        <v>555.9</v>
      </c>
      <c r="AX28" s="105">
        <v>1532.8</v>
      </c>
      <c r="AY28" s="105">
        <v>1547.5</v>
      </c>
      <c r="AZ28" s="105">
        <f>SUM(AQ28:AY28)</f>
        <v>6723.1</v>
      </c>
      <c r="BA28" s="105">
        <v>3258.1</v>
      </c>
      <c r="BB28" s="106">
        <v>1929.07</v>
      </c>
      <c r="BC28" s="105">
        <f>SUM(BA28:BB28)</f>
        <v>5187.17</v>
      </c>
      <c r="BD28" s="105">
        <f>SUM(BC28,AZ28)</f>
        <v>11910.27</v>
      </c>
      <c r="BE28" s="102"/>
      <c r="BF28" s="257" t="s">
        <v>31</v>
      </c>
      <c r="BG28" s="257"/>
      <c r="BH28" s="257"/>
      <c r="BI28" s="257"/>
      <c r="BJ28" s="107">
        <v>756.3</v>
      </c>
      <c r="BK28" s="107">
        <v>573</v>
      </c>
      <c r="BL28" s="107">
        <v>781.9</v>
      </c>
      <c r="BM28" s="107">
        <v>559.5</v>
      </c>
      <c r="BN28" s="107">
        <v>997.6</v>
      </c>
      <c r="BO28" s="107">
        <v>276.3</v>
      </c>
      <c r="BP28" s="107">
        <v>573.6</v>
      </c>
      <c r="BQ28" s="107">
        <v>283.3</v>
      </c>
      <c r="BR28" s="107">
        <v>564.1</v>
      </c>
      <c r="BS28" s="107">
        <v>1502.1</v>
      </c>
      <c r="BT28" s="107">
        <v>1527.7</v>
      </c>
      <c r="BU28" s="107">
        <f>SUM(BJ28:BT28)</f>
        <v>8395.400000000001</v>
      </c>
      <c r="BV28" s="107">
        <v>1587.7</v>
      </c>
      <c r="BW28" s="107">
        <f>SUM(BU28:BV28)</f>
        <v>9983.100000000002</v>
      </c>
      <c r="BX28" s="102"/>
      <c r="BY28" s="257" t="s">
        <v>31</v>
      </c>
      <c r="BZ28" s="257"/>
      <c r="CA28" s="257"/>
      <c r="CB28" s="257"/>
      <c r="CC28" s="107">
        <v>2369.7</v>
      </c>
      <c r="CD28" s="107">
        <v>827.4</v>
      </c>
      <c r="CE28" s="107">
        <v>751.9</v>
      </c>
      <c r="CF28" s="107">
        <v>1438.3</v>
      </c>
      <c r="CG28" s="107">
        <v>277.8</v>
      </c>
      <c r="CH28" s="107">
        <f>SUM(CD28:CG28)</f>
        <v>3295.4</v>
      </c>
      <c r="CI28" s="107">
        <v>981</v>
      </c>
      <c r="CJ28" s="107">
        <v>1237.2</v>
      </c>
      <c r="CK28" s="107">
        <v>524.5</v>
      </c>
      <c r="CL28" s="107">
        <v>772.2</v>
      </c>
      <c r="CM28" s="107">
        <v>845.9</v>
      </c>
      <c r="CN28" s="107">
        <v>865</v>
      </c>
      <c r="CO28" s="107">
        <v>1284.3</v>
      </c>
      <c r="CP28" s="107">
        <v>1434.3</v>
      </c>
      <c r="CQ28" s="107">
        <v>2570.8</v>
      </c>
      <c r="CR28" s="107">
        <v>572.8</v>
      </c>
      <c r="CS28" s="107">
        <v>594.8</v>
      </c>
      <c r="CT28" s="107">
        <v>873.4</v>
      </c>
      <c r="CU28" s="257" t="s">
        <v>31</v>
      </c>
      <c r="CV28" s="257"/>
      <c r="CW28" s="257"/>
      <c r="CX28" s="257"/>
      <c r="CY28" s="108">
        <f>SUM(CI28:CQ28)</f>
        <v>10515.2</v>
      </c>
      <c r="CZ28" s="109">
        <f>SUM(CY28,CH28,CC28)</f>
        <v>16180.3</v>
      </c>
      <c r="DA28" s="102"/>
      <c r="DB28" s="257" t="s">
        <v>31</v>
      </c>
      <c r="DC28" s="257"/>
      <c r="DD28" s="257"/>
      <c r="DE28" s="257"/>
      <c r="DF28" s="108">
        <v>695.8</v>
      </c>
      <c r="DG28" s="133">
        <v>295.71</v>
      </c>
      <c r="DH28" s="108">
        <v>405.4</v>
      </c>
      <c r="DI28" s="108">
        <v>374.1</v>
      </c>
      <c r="DJ28" s="108">
        <v>640.3</v>
      </c>
      <c r="DK28" s="108">
        <v>311.7</v>
      </c>
      <c r="DL28" s="133">
        <v>795.71</v>
      </c>
      <c r="DM28" s="108">
        <v>2310.9</v>
      </c>
      <c r="DN28" s="108">
        <v>4114.1</v>
      </c>
      <c r="DO28" s="110">
        <f>SUM(DF28:DN28)</f>
        <v>9943.72</v>
      </c>
      <c r="DP28" s="110">
        <f>SUM(DO28)</f>
        <v>9943.72</v>
      </c>
      <c r="DQ28" s="102"/>
      <c r="DR28" s="257" t="s">
        <v>31</v>
      </c>
      <c r="DS28" s="257"/>
      <c r="DT28" s="257"/>
      <c r="DU28" s="257"/>
      <c r="DV28" s="108">
        <v>1796.1</v>
      </c>
      <c r="DW28" s="108">
        <v>364</v>
      </c>
      <c r="DX28" s="133">
        <v>1300.33</v>
      </c>
      <c r="DY28" s="108">
        <f>SUM(DW28:DX28)</f>
        <v>1664.33</v>
      </c>
      <c r="DZ28" s="108">
        <v>2010.4</v>
      </c>
      <c r="EA28" s="108">
        <v>1320.3</v>
      </c>
      <c r="EB28" s="108">
        <f>SUM(DZ28:EA28)</f>
        <v>3330.7</v>
      </c>
      <c r="EC28" s="108">
        <v>922.7</v>
      </c>
      <c r="ED28" s="108">
        <v>1161.8</v>
      </c>
      <c r="EE28" s="108">
        <v>781.2</v>
      </c>
      <c r="EF28" s="108">
        <v>795.7</v>
      </c>
      <c r="EG28" s="108">
        <v>807</v>
      </c>
      <c r="EH28" s="108">
        <f>SUM(EC28:EG28)</f>
        <v>4468.4</v>
      </c>
      <c r="EI28" s="108">
        <f>SUM(DV28,DY28,EB28,EH28)</f>
        <v>11259.529999999999</v>
      </c>
      <c r="EJ28" s="102"/>
      <c r="EK28" s="108">
        <v>3375.9</v>
      </c>
      <c r="EL28" s="108">
        <v>3370.2</v>
      </c>
      <c r="EM28" s="133">
        <v>962.16</v>
      </c>
      <c r="EN28" s="109">
        <f>SUM(EK28:EM28)</f>
        <v>7708.26</v>
      </c>
      <c r="EO28" s="108">
        <v>1478.7</v>
      </c>
      <c r="EP28" s="108">
        <v>1872.3</v>
      </c>
      <c r="EQ28" s="134">
        <v>2633.87</v>
      </c>
      <c r="ER28" s="135">
        <v>2642.5</v>
      </c>
      <c r="ES28" s="107">
        <v>2594.3</v>
      </c>
      <c r="ET28" s="107">
        <v>4186.4</v>
      </c>
      <c r="EU28" s="111">
        <f>SUM(EQ28:ET28)</f>
        <v>12057.07</v>
      </c>
      <c r="EV28" s="112">
        <f>SUM(EN28,EO28,EU28,EP28)</f>
        <v>23116.329999999998</v>
      </c>
      <c r="EW28" s="113">
        <f>SUM(EV28,EI28,DP28,CZ28,BW28,BD28,AK28,R28)</f>
        <v>104589.26000000001</v>
      </c>
      <c r="EX28" s="113">
        <f>SUM(EW28+'отс. 1 благ.'!FJ29+'без отопл.'!N29)</f>
        <v>129342.68000000002</v>
      </c>
      <c r="EY28" s="104">
        <f>SUM(FF26)</f>
        <v>129342.68000000002</v>
      </c>
      <c r="EZ28" s="104">
        <f>SUM(EY28)</f>
        <v>129342.68000000002</v>
      </c>
      <c r="FA28" s="74"/>
      <c r="FB28" s="74"/>
      <c r="FC28" s="152">
        <f>SUM(EW27)</f>
        <v>19.160342334385</v>
      </c>
      <c r="FD28" s="152">
        <f>SUM('отс. 1 благ.'!FJ28)</f>
        <v>14.993829267740331</v>
      </c>
      <c r="FE28" s="152">
        <f>SUM('без отопл.'!N28)</f>
        <v>9.38346687211094</v>
      </c>
      <c r="FF28" s="156">
        <f>SUM(FC26*FC28,FD26*FD28,FE26*FE28)/FF26</f>
        <v>18.323549536007757</v>
      </c>
      <c r="FG28" s="96">
        <f>SUM(FI26*FI28,FJ26*FJ28,FK26*FK28,FL26*FL28)/FM26</f>
        <v>15.125347318263254</v>
      </c>
      <c r="FH28" s="164">
        <f>SUM(FF28*FF26,FG28*FG26)/FH26</f>
        <v>17.542408509028597</v>
      </c>
      <c r="FI28" s="95">
        <v>15.59</v>
      </c>
      <c r="FJ28" s="96">
        <v>14.98</v>
      </c>
      <c r="FK28" s="95">
        <v>15.33</v>
      </c>
      <c r="FL28" s="95">
        <v>14.78</v>
      </c>
      <c r="FM28" s="74"/>
    </row>
    <row r="29" spans="1:169" s="92" customFormat="1" ht="12.75" customHeight="1">
      <c r="A29" s="102"/>
      <c r="B29" s="248" t="s">
        <v>174</v>
      </c>
      <c r="C29" s="249"/>
      <c r="D29" s="249"/>
      <c r="E29" s="250"/>
      <c r="F29" s="136"/>
      <c r="G29" s="137"/>
      <c r="H29" s="138"/>
      <c r="I29" s="137"/>
      <c r="J29" s="103">
        <f>SUM(F29:I29)</f>
        <v>0</v>
      </c>
      <c r="K29" s="139">
        <v>282.3</v>
      </c>
      <c r="L29" s="139">
        <v>389.8</v>
      </c>
      <c r="M29" s="139"/>
      <c r="N29" s="140">
        <v>324.1</v>
      </c>
      <c r="O29" s="105">
        <f>SUM(K29:N29)</f>
        <v>996.2</v>
      </c>
      <c r="P29" s="139"/>
      <c r="Q29" s="141">
        <v>1710.3</v>
      </c>
      <c r="R29" s="105">
        <f>SUM(P29:Q29,O29,J29)</f>
        <v>2706.5</v>
      </c>
      <c r="S29" s="102"/>
      <c r="T29" s="248" t="s">
        <v>174</v>
      </c>
      <c r="U29" s="249"/>
      <c r="V29" s="249"/>
      <c r="W29" s="250"/>
      <c r="X29" s="105"/>
      <c r="Y29" s="105"/>
      <c r="Z29" s="105"/>
      <c r="AA29" s="105"/>
      <c r="AB29" s="105"/>
      <c r="AC29" s="105"/>
      <c r="AD29" s="106"/>
      <c r="AE29" s="105"/>
      <c r="AF29" s="105"/>
      <c r="AG29" s="105"/>
      <c r="AH29" s="105"/>
      <c r="AI29" s="105"/>
      <c r="AJ29" s="105">
        <f>SUM(X29:AI29)</f>
        <v>0</v>
      </c>
      <c r="AK29" s="105">
        <f>SUM(AJ29)</f>
        <v>0</v>
      </c>
      <c r="AL29" s="116"/>
      <c r="AM29" s="248" t="s">
        <v>174</v>
      </c>
      <c r="AN29" s="249"/>
      <c r="AO29" s="249"/>
      <c r="AP29" s="250"/>
      <c r="AQ29" s="105"/>
      <c r="AR29" s="105"/>
      <c r="AS29" s="105"/>
      <c r="AT29" s="105"/>
      <c r="AU29" s="105"/>
      <c r="AV29" s="105"/>
      <c r="AW29" s="105"/>
      <c r="AX29" s="105"/>
      <c r="AY29" s="105">
        <v>43</v>
      </c>
      <c r="AZ29" s="105">
        <f>SUM(AQ29:AY29)</f>
        <v>43</v>
      </c>
      <c r="BA29" s="105"/>
      <c r="BB29" s="106">
        <v>550.07</v>
      </c>
      <c r="BC29" s="105">
        <f>SUM(BA29:BB29)</f>
        <v>550.07</v>
      </c>
      <c r="BD29" s="105">
        <f>SUM(BC29,AZ29)</f>
        <v>593.07</v>
      </c>
      <c r="BE29" s="102"/>
      <c r="BF29" s="248" t="s">
        <v>174</v>
      </c>
      <c r="BG29" s="249"/>
      <c r="BH29" s="249"/>
      <c r="BI29" s="250"/>
      <c r="BJ29" s="142">
        <v>183.1</v>
      </c>
      <c r="BK29" s="117">
        <v>60.9</v>
      </c>
      <c r="BL29" s="117"/>
      <c r="BM29" s="117"/>
      <c r="BN29" s="117">
        <v>171.3</v>
      </c>
      <c r="BO29" s="117">
        <v>37.2</v>
      </c>
      <c r="BP29" s="117"/>
      <c r="BQ29" s="117">
        <v>37.4</v>
      </c>
      <c r="BR29" s="117"/>
      <c r="BS29" s="117">
        <v>166.6</v>
      </c>
      <c r="BT29" s="117">
        <v>116.1</v>
      </c>
      <c r="BU29" s="107">
        <f>SUM(BJ29:BT29)</f>
        <v>772.6</v>
      </c>
      <c r="BV29" s="117">
        <v>35.6</v>
      </c>
      <c r="BW29" s="107">
        <f>SUM(BU29:BV29)</f>
        <v>808.2</v>
      </c>
      <c r="BX29" s="102"/>
      <c r="BY29" s="248" t="s">
        <v>174</v>
      </c>
      <c r="BZ29" s="249"/>
      <c r="CA29" s="249"/>
      <c r="CB29" s="250"/>
      <c r="CC29" s="142">
        <v>204.3</v>
      </c>
      <c r="CD29" s="117"/>
      <c r="CE29" s="117"/>
      <c r="CF29" s="117"/>
      <c r="CG29" s="117"/>
      <c r="CH29" s="107">
        <f>SUM(CD29:CG29)</f>
        <v>0</v>
      </c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5"/>
      <c r="CV29" s="115"/>
      <c r="CW29" s="115"/>
      <c r="CX29" s="115"/>
      <c r="CY29" s="108">
        <f>SUM(CI29:CQ29)</f>
        <v>0</v>
      </c>
      <c r="CZ29" s="108">
        <f>SUM(CY29,CH29,CC29)</f>
        <v>204.3</v>
      </c>
      <c r="DA29" s="102"/>
      <c r="DB29" s="248" t="s">
        <v>174</v>
      </c>
      <c r="DC29" s="249"/>
      <c r="DD29" s="249"/>
      <c r="DE29" s="250"/>
      <c r="DF29" s="108">
        <v>328.6</v>
      </c>
      <c r="DG29" s="108"/>
      <c r="DH29" s="108"/>
      <c r="DI29" s="108"/>
      <c r="DJ29" s="108"/>
      <c r="DK29" s="108"/>
      <c r="DL29" s="133"/>
      <c r="DM29" s="108">
        <v>326.7</v>
      </c>
      <c r="DN29" s="108"/>
      <c r="DO29" s="110">
        <f>SUM(DF29:DN29)</f>
        <v>655.3</v>
      </c>
      <c r="DP29" s="110">
        <f>SUM(DO29)</f>
        <v>655.3</v>
      </c>
      <c r="DQ29" s="118"/>
      <c r="DR29" s="248" t="s">
        <v>174</v>
      </c>
      <c r="DS29" s="249"/>
      <c r="DT29" s="249"/>
      <c r="DU29" s="250"/>
      <c r="DV29" s="143">
        <v>271.5</v>
      </c>
      <c r="DW29" s="108"/>
      <c r="DX29" s="133"/>
      <c r="DY29" s="108"/>
      <c r="DZ29" s="108">
        <v>193.8</v>
      </c>
      <c r="EA29" s="108"/>
      <c r="EB29" s="108">
        <f>SUM(DZ29:EA29)</f>
        <v>193.8</v>
      </c>
      <c r="EC29" s="144"/>
      <c r="ED29" s="144"/>
      <c r="EE29" s="144"/>
      <c r="EF29" s="144"/>
      <c r="EG29" s="144"/>
      <c r="EH29" s="108">
        <f>SUM(EC29:EG29)</f>
        <v>0</v>
      </c>
      <c r="EI29" s="108">
        <f>SUM(DV29,DY29,EB29,EH29)</f>
        <v>465.3</v>
      </c>
      <c r="EJ29" s="102"/>
      <c r="EK29" s="108">
        <v>673.5</v>
      </c>
      <c r="EL29" s="108"/>
      <c r="EM29" s="133">
        <v>109.3</v>
      </c>
      <c r="EN29" s="109">
        <f>SUM(EK29:EM29)</f>
        <v>782.8</v>
      </c>
      <c r="EO29" s="108">
        <v>103.7</v>
      </c>
      <c r="EP29" s="108">
        <v>182</v>
      </c>
      <c r="EQ29" s="134"/>
      <c r="ER29" s="135"/>
      <c r="ES29" s="107">
        <v>184.5</v>
      </c>
      <c r="ET29" s="107"/>
      <c r="EU29" s="111">
        <f>SUM(EQ29:ET29)</f>
        <v>184.5</v>
      </c>
      <c r="EV29" s="112">
        <f>SUM(EN29,EO29,EU29,EP29)</f>
        <v>1253</v>
      </c>
      <c r="EW29" s="113">
        <f>SUM(EV29,EI29,DP29,CZ29,BW29,BD29,AK29,R29)</f>
        <v>6685.67</v>
      </c>
      <c r="EX29" s="113">
        <f>SUM(EW29+'отс. 1 благ.'!FJ30+'без отопл.'!N30)</f>
        <v>6764.47</v>
      </c>
      <c r="EY29" s="104">
        <v>6786.27</v>
      </c>
      <c r="EZ29" s="104">
        <f>SUM(EY29)</f>
        <v>6786.27</v>
      </c>
      <c r="FA29" s="6"/>
      <c r="FB29" s="6"/>
      <c r="FC29" s="20">
        <v>0.74</v>
      </c>
      <c r="FD29" s="20">
        <v>0.74</v>
      </c>
      <c r="FE29" s="20">
        <v>0.74</v>
      </c>
      <c r="FF29" s="20">
        <v>0.74</v>
      </c>
      <c r="FG29" s="50">
        <f>SUM(FI29*FI26,FJ26*FJ29,FL29*FL26,FK26*FK29)/FG26</f>
        <v>0.7083538389658932</v>
      </c>
      <c r="FH29" s="165">
        <f>SUM(FF29*FF26,FG29*FG26)/FH26</f>
        <v>0.7322706217283648</v>
      </c>
      <c r="FI29" s="95">
        <v>0.74</v>
      </c>
      <c r="FJ29" s="95">
        <v>0.74</v>
      </c>
      <c r="FK29" s="95">
        <v>0.74</v>
      </c>
      <c r="FL29" s="95">
        <v>0.68</v>
      </c>
      <c r="FM29" s="6"/>
    </row>
    <row r="30" spans="1:169" s="74" customFormat="1" ht="12.75" customHeight="1">
      <c r="A30" s="63"/>
      <c r="B30" s="185" t="s">
        <v>29</v>
      </c>
      <c r="C30" s="185"/>
      <c r="D30" s="185"/>
      <c r="E30" s="185"/>
      <c r="F30" s="279" t="s">
        <v>189</v>
      </c>
      <c r="G30" s="277"/>
      <c r="H30" s="277"/>
      <c r="I30" s="277"/>
      <c r="J30" s="277"/>
      <c r="K30" s="277"/>
      <c r="L30" s="277"/>
      <c r="M30" s="277"/>
      <c r="N30" s="278"/>
      <c r="O30" s="119"/>
      <c r="P30" s="276">
        <v>42552</v>
      </c>
      <c r="Q30" s="277"/>
      <c r="R30" s="278"/>
      <c r="S30" s="63"/>
      <c r="T30" s="185" t="s">
        <v>29</v>
      </c>
      <c r="U30" s="185"/>
      <c r="V30" s="185"/>
      <c r="W30" s="185"/>
      <c r="X30" s="185" t="s">
        <v>189</v>
      </c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20"/>
      <c r="AM30" s="185" t="s">
        <v>29</v>
      </c>
      <c r="AN30" s="185"/>
      <c r="AO30" s="185"/>
      <c r="AP30" s="185"/>
      <c r="AQ30" s="185" t="s">
        <v>189</v>
      </c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63"/>
      <c r="BF30" s="185" t="s">
        <v>29</v>
      </c>
      <c r="BG30" s="185"/>
      <c r="BH30" s="185"/>
      <c r="BI30" s="185"/>
      <c r="BJ30" s="185" t="s">
        <v>189</v>
      </c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64"/>
      <c r="BY30" s="185" t="s">
        <v>29</v>
      </c>
      <c r="BZ30" s="185"/>
      <c r="CA30" s="185"/>
      <c r="CB30" s="185"/>
      <c r="CC30" s="243" t="s">
        <v>189</v>
      </c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5"/>
      <c r="DA30" s="63"/>
      <c r="DB30" s="185" t="s">
        <v>29</v>
      </c>
      <c r="DC30" s="185"/>
      <c r="DD30" s="185"/>
      <c r="DE30" s="185"/>
      <c r="DF30" s="281" t="s">
        <v>189</v>
      </c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121"/>
      <c r="DR30" s="185" t="s">
        <v>29</v>
      </c>
      <c r="DS30" s="185"/>
      <c r="DT30" s="185"/>
      <c r="DU30" s="185"/>
      <c r="DV30" s="243" t="s">
        <v>189</v>
      </c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5"/>
      <c r="EJ30" s="122"/>
      <c r="EK30" s="243" t="s">
        <v>189</v>
      </c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5"/>
      <c r="FA30" s="6"/>
      <c r="FB30" s="6"/>
      <c r="FC30" s="157">
        <f aca="true" t="shared" si="33" ref="FC30:FL30">SUM(FC28:FC29)</f>
        <v>19.900342334384998</v>
      </c>
      <c r="FD30" s="157">
        <f t="shared" si="33"/>
        <v>15.733829267740331</v>
      </c>
      <c r="FE30" s="157">
        <f t="shared" si="33"/>
        <v>10.12346687211094</v>
      </c>
      <c r="FF30" s="157">
        <f t="shared" si="33"/>
        <v>19.063549536007756</v>
      </c>
      <c r="FG30" s="50">
        <f t="shared" si="33"/>
        <v>15.833701157229147</v>
      </c>
      <c r="FH30" s="50">
        <f>SUM(FH28:FH29)</f>
        <v>18.27467913075696</v>
      </c>
      <c r="FI30" s="50">
        <f t="shared" si="33"/>
        <v>16.33</v>
      </c>
      <c r="FJ30" s="50">
        <f t="shared" si="33"/>
        <v>15.72</v>
      </c>
      <c r="FK30" s="50">
        <f t="shared" si="33"/>
        <v>16.07</v>
      </c>
      <c r="FL30" s="50">
        <f t="shared" si="33"/>
        <v>15.459999999999999</v>
      </c>
      <c r="FM30" s="6"/>
    </row>
    <row r="32" ht="12.75">
      <c r="A32" s="6" t="s">
        <v>153</v>
      </c>
    </row>
    <row r="33" spans="10:162" ht="12.75" hidden="1">
      <c r="J33" s="44">
        <f>SUM(I28*I27,H28*H27,G28*G27,F28*F27)/J28</f>
        <v>18.36071497156363</v>
      </c>
      <c r="O33" s="44">
        <f>SUM(K27*K28,L27*L28,M27*M28,N27*N28)/O28</f>
        <v>18.787959509238043</v>
      </c>
      <c r="R33" s="44">
        <f>SUM(J27*J28,O27*O28,P27*P28,Q27*Q28)/R28</f>
        <v>18.648940130573695</v>
      </c>
      <c r="AK33" s="44">
        <f>SUM(X27*X28,Y27*Y28,Z27*Z28,AA27*AA28,AB27*AB28,AC27*AC28,AD27*AD28,AE27*AE28,AF27*AF28,AG27*AG28,AH27*AH28,AI27*AI28)/AK28</f>
        <v>18.479999999999997</v>
      </c>
      <c r="AZ33" s="44">
        <f>SUM(AY28*AY27,AX28*AX27,AW28*AW27,AV28*AV27,AU28*AU27,AT28*AT27,AS28*AS27,AR28*AR27,AQ28*AQ27)/AZ28</f>
        <v>23.000971426871534</v>
      </c>
      <c r="BC33" s="44">
        <f>SUM(BB28*BB27,BA28*BA27)/BC28</f>
        <v>18.781491564764604</v>
      </c>
      <c r="BD33" s="44">
        <f>SUM(AZ27*AZ28,BC27*BC28)/BD28</f>
        <v>21.163300294619688</v>
      </c>
      <c r="BU33" s="44">
        <f>SUM(BT28*BT27,BS28*BS27,BR28*BR27,BQ28*BQ27,BP28*BP27,BO28*BO27,BN28*BN27,BM28*BM27,BL28*BL27,BK28*BK27,BJ28*BJ27)/BU28</f>
        <v>18.666076184577268</v>
      </c>
      <c r="BW33" s="44">
        <f>SUM(BU27*BU28,BV27*BV28)/BW28</f>
        <v>18.636482856026685</v>
      </c>
      <c r="CH33" s="44">
        <f>SUM(CG28*CG27,CF28*CF27,CE28*CE27,CD28*CD27)/CH28</f>
        <v>19.069469867087456</v>
      </c>
      <c r="CZ33" s="44">
        <f>SUM(CC27*CC28,CH27*CH28,CY27*CY28)/CZ28</f>
        <v>18.41697131697188</v>
      </c>
      <c r="DP33" s="44">
        <f>SUM(DO27*DO28)/DP28</f>
        <v>18.637220637749255</v>
      </c>
      <c r="DY33" s="44">
        <f>SUM(DW27*DW28,DX27*DX28)/DY28</f>
        <v>19.25342492174028</v>
      </c>
      <c r="EB33" s="44">
        <f>SUM(DZ27*DZ28,EA27*EA28)/EB28</f>
        <v>18.020172336145556</v>
      </c>
      <c r="EH33" s="44">
        <f>SUM(EC27*EC28,ED27*ED28,EE27*EE28,EF27*EF28,EG27*EG28)/EH28</f>
        <v>16.526953271864656</v>
      </c>
      <c r="EI33" s="44">
        <f>SUM(DV27*DV28,DY27*DY28,EB27*EB28,EH27*EH28)/EI28</f>
        <v>17.683225383297525</v>
      </c>
      <c r="EU33" s="48">
        <f>SUM(ET28*ET27,ES28*ES27,ER28*ER27,EQ28*EQ27)/EU28</f>
        <v>22.54633211883153</v>
      </c>
      <c r="EV33" s="44">
        <f>SUM(EN27*EN28,EO27*EO28,EP27*EP28,EU27*EU28)/EV28</f>
        <v>20.34745486848475</v>
      </c>
      <c r="EW33" s="48">
        <f>SUM(EV28*EV27,EI28*EI27,DP28*DP27,CZ28*CZ27,BW28*BW27,BD28*BD27,AK28*AK27,R28*R27)/EW28</f>
        <v>19.160342334385003</v>
      </c>
      <c r="EX33" s="44">
        <f>SUM(EW28*EW27,'отс. 1 благ.'!FJ28*'отс. 1 благ.'!FJ29,'без отопл.'!N28*'без отопл.'!N29)/'благ.'!EX28</f>
        <v>18.323549536007757</v>
      </c>
      <c r="EY33" s="44"/>
      <c r="FC33" s="20"/>
      <c r="FD33" s="20"/>
      <c r="FE33" s="20"/>
      <c r="FF33" s="20"/>
    </row>
    <row r="34" spans="47:162" ht="12.75">
      <c r="AU34" s="280"/>
      <c r="AV34" s="280"/>
      <c r="AW34" s="280"/>
      <c r="AX34" s="280"/>
      <c r="AY34" s="145"/>
      <c r="FC34" s="20"/>
      <c r="FD34" s="20"/>
      <c r="FE34" s="20"/>
      <c r="FF34" s="20"/>
    </row>
    <row r="35" spans="51:164" ht="12.75">
      <c r="AY35" s="45"/>
      <c r="FC35" s="64" t="s">
        <v>191</v>
      </c>
      <c r="FD35" s="20"/>
      <c r="FE35" s="20"/>
      <c r="FF35" s="158">
        <f>SUM(FE30*FE26,FD30*FD26,FC30*FC26)/FF26</f>
        <v>19.063549536007752</v>
      </c>
      <c r="FH35" s="45">
        <f>SUM(FF30*FF26,FG26*FG30)/FH26</f>
        <v>18.274679130756965</v>
      </c>
    </row>
    <row r="36" spans="115:118" ht="26.25" customHeight="1">
      <c r="DK36" s="280" t="s">
        <v>157</v>
      </c>
      <c r="DL36" s="280"/>
      <c r="DM36" s="280"/>
      <c r="DN36" s="146">
        <v>2200</v>
      </c>
    </row>
    <row r="37" ht="12.75">
      <c r="DN37" s="45">
        <f>SUM(DN36*7)/DN28/12</f>
        <v>0.31193537671260624</v>
      </c>
    </row>
    <row r="38" ht="12.75">
      <c r="FF38" s="44"/>
    </row>
    <row r="41" ht="12.75">
      <c r="FF41" s="44"/>
    </row>
    <row r="43" spans="162:165" ht="12.75">
      <c r="FF43" s="43"/>
      <c r="FI43" s="43"/>
    </row>
    <row r="44" spans="1:165" ht="12.75">
      <c r="A44" s="31"/>
      <c r="FF44" s="46"/>
      <c r="FI44" s="45"/>
    </row>
    <row r="45" ht="12.75">
      <c r="A45" s="31"/>
    </row>
  </sheetData>
  <sheetProtection/>
  <mergeCells count="343">
    <mergeCell ref="ES5:ES6"/>
    <mergeCell ref="ET5:ET6"/>
    <mergeCell ref="DR4:DU6"/>
    <mergeCell ref="DV4:DV6"/>
    <mergeCell ref="DZ4:EB4"/>
    <mergeCell ref="EP4:EP6"/>
    <mergeCell ref="DZ5:DZ6"/>
    <mergeCell ref="EG5:EG6"/>
    <mergeCell ref="ED5:ED6"/>
    <mergeCell ref="EE5:EE6"/>
    <mergeCell ref="DL5:DL6"/>
    <mergeCell ref="EK5:EK6"/>
    <mergeCell ref="ER5:ER6"/>
    <mergeCell ref="DK36:DM36"/>
    <mergeCell ref="AU34:AX34"/>
    <mergeCell ref="DV30:EI30"/>
    <mergeCell ref="AQ30:BD30"/>
    <mergeCell ref="BJ30:BW30"/>
    <mergeCell ref="CC30:CZ30"/>
    <mergeCell ref="DF30:DP30"/>
    <mergeCell ref="K4:O4"/>
    <mergeCell ref="K5:K6"/>
    <mergeCell ref="DO5:DO6"/>
    <mergeCell ref="CS5:CS6"/>
    <mergeCell ref="AM4:AP6"/>
    <mergeCell ref="BE4:BE6"/>
    <mergeCell ref="AQ5:AQ6"/>
    <mergeCell ref="DF5:DF6"/>
    <mergeCell ref="BF4:BI6"/>
    <mergeCell ref="S4:S6"/>
    <mergeCell ref="AY5:AY6"/>
    <mergeCell ref="G5:G6"/>
    <mergeCell ref="H5:H6"/>
    <mergeCell ref="BS5:BS6"/>
    <mergeCell ref="I5:I6"/>
    <mergeCell ref="J5:J6"/>
    <mergeCell ref="AC5:AC6"/>
    <mergeCell ref="AD5:AD6"/>
    <mergeCell ref="AX5:AX6"/>
    <mergeCell ref="R4:R6"/>
    <mergeCell ref="T4:W6"/>
    <mergeCell ref="B28:E28"/>
    <mergeCell ref="CU28:CX28"/>
    <mergeCell ref="B25:E25"/>
    <mergeCell ref="CU25:CX25"/>
    <mergeCell ref="B27:E27"/>
    <mergeCell ref="CU27:CX27"/>
    <mergeCell ref="B26:E26"/>
    <mergeCell ref="T25:W25"/>
    <mergeCell ref="T26:W26"/>
    <mergeCell ref="B30:E30"/>
    <mergeCell ref="T28:W28"/>
    <mergeCell ref="T30:W30"/>
    <mergeCell ref="BF30:BI30"/>
    <mergeCell ref="BY30:CB30"/>
    <mergeCell ref="P30:R30"/>
    <mergeCell ref="BF28:BI28"/>
    <mergeCell ref="F30:N30"/>
    <mergeCell ref="AM28:AP28"/>
    <mergeCell ref="AM30:AP30"/>
    <mergeCell ref="T27:W27"/>
    <mergeCell ref="AM25:AP25"/>
    <mergeCell ref="BF27:BI27"/>
    <mergeCell ref="AM27:AP27"/>
    <mergeCell ref="CU23:CX23"/>
    <mergeCell ref="BY24:CB24"/>
    <mergeCell ref="B24:E24"/>
    <mergeCell ref="T23:W23"/>
    <mergeCell ref="T24:W24"/>
    <mergeCell ref="AM23:AP23"/>
    <mergeCell ref="AM24:AP24"/>
    <mergeCell ref="BF23:BI23"/>
    <mergeCell ref="BF24:BI24"/>
    <mergeCell ref="B22:E22"/>
    <mergeCell ref="T21:W21"/>
    <mergeCell ref="T22:W22"/>
    <mergeCell ref="AM21:AP21"/>
    <mergeCell ref="AM22:AP22"/>
    <mergeCell ref="B23:E23"/>
    <mergeCell ref="BF22:BI22"/>
    <mergeCell ref="B19:E19"/>
    <mergeCell ref="B20:E20"/>
    <mergeCell ref="CU20:CX20"/>
    <mergeCell ref="T19:W19"/>
    <mergeCell ref="T20:W20"/>
    <mergeCell ref="AM19:AP19"/>
    <mergeCell ref="AM20:AP20"/>
    <mergeCell ref="BF19:BI19"/>
    <mergeCell ref="B21:E21"/>
    <mergeCell ref="B17:E17"/>
    <mergeCell ref="CU17:CX17"/>
    <mergeCell ref="B18:E18"/>
    <mergeCell ref="CU18:CX18"/>
    <mergeCell ref="T17:W17"/>
    <mergeCell ref="T18:W18"/>
    <mergeCell ref="AM17:AP17"/>
    <mergeCell ref="AM18:AP18"/>
    <mergeCell ref="BF17:BI17"/>
    <mergeCell ref="BY17:CB17"/>
    <mergeCell ref="BY15:CB15"/>
    <mergeCell ref="BF18:BI18"/>
    <mergeCell ref="B15:E15"/>
    <mergeCell ref="CU15:CX15"/>
    <mergeCell ref="B16:E16"/>
    <mergeCell ref="CU16:CX16"/>
    <mergeCell ref="T15:W15"/>
    <mergeCell ref="T16:W16"/>
    <mergeCell ref="AM15:AP15"/>
    <mergeCell ref="AM16:AP16"/>
    <mergeCell ref="B13:E13"/>
    <mergeCell ref="B14:E14"/>
    <mergeCell ref="CU14:CX14"/>
    <mergeCell ref="T13:W13"/>
    <mergeCell ref="T14:W14"/>
    <mergeCell ref="AM13:AP13"/>
    <mergeCell ref="AM14:AP14"/>
    <mergeCell ref="BY14:CB14"/>
    <mergeCell ref="B11:E11"/>
    <mergeCell ref="CU11:CX11"/>
    <mergeCell ref="B12:E12"/>
    <mergeCell ref="T11:W11"/>
    <mergeCell ref="T12:W12"/>
    <mergeCell ref="AM12:AP12"/>
    <mergeCell ref="BF11:BI11"/>
    <mergeCell ref="BF12:BI12"/>
    <mergeCell ref="BY11:CB11"/>
    <mergeCell ref="AM11:AP11"/>
    <mergeCell ref="L5:L6"/>
    <mergeCell ref="B9:E9"/>
    <mergeCell ref="B10:E10"/>
    <mergeCell ref="CU10:CX10"/>
    <mergeCell ref="BF9:BI9"/>
    <mergeCell ref="BF10:BI10"/>
    <mergeCell ref="AM10:AP10"/>
    <mergeCell ref="N5:N6"/>
    <mergeCell ref="F5:F6"/>
    <mergeCell ref="B8:E8"/>
    <mergeCell ref="CU8:CX8"/>
    <mergeCell ref="AS5:AS6"/>
    <mergeCell ref="AT5:AT6"/>
    <mergeCell ref="AU5:AU6"/>
    <mergeCell ref="AV5:AV6"/>
    <mergeCell ref="AW5:AW6"/>
    <mergeCell ref="CE5:CE6"/>
    <mergeCell ref="CJ5:CJ6"/>
    <mergeCell ref="BA5:BA6"/>
    <mergeCell ref="BD4:BD6"/>
    <mergeCell ref="O5:O6"/>
    <mergeCell ref="BP5:BP6"/>
    <mergeCell ref="BQ5:BQ6"/>
    <mergeCell ref="B7:E7"/>
    <mergeCell ref="CU7:CX7"/>
    <mergeCell ref="M5:M6"/>
    <mergeCell ref="BC5:BC6"/>
    <mergeCell ref="CP5:CP6"/>
    <mergeCell ref="CQ5:CQ6"/>
    <mergeCell ref="CR5:CR6"/>
    <mergeCell ref="AR5:AR6"/>
    <mergeCell ref="BB5:BB6"/>
    <mergeCell ref="AJ5:AJ6"/>
    <mergeCell ref="EU5:EU6"/>
    <mergeCell ref="BJ4:BU4"/>
    <mergeCell ref="BU5:BU6"/>
    <mergeCell ref="BV4:BV6"/>
    <mergeCell ref="CC4:CC6"/>
    <mergeCell ref="BO5:BO6"/>
    <mergeCell ref="CG5:CG6"/>
    <mergeCell ref="DK5:DK6"/>
    <mergeCell ref="F4:J4"/>
    <mergeCell ref="EQ5:EQ6"/>
    <mergeCell ref="CY5:CY6"/>
    <mergeCell ref="DW4:DY4"/>
    <mergeCell ref="DW5:DW6"/>
    <mergeCell ref="DX5:DX6"/>
    <mergeCell ref="DY5:DY6"/>
    <mergeCell ref="EO4:EO6"/>
    <mergeCell ref="EQ4:EU4"/>
    <mergeCell ref="A4:A6"/>
    <mergeCell ref="B4:E6"/>
    <mergeCell ref="CI4:CQ4"/>
    <mergeCell ref="BJ5:BJ6"/>
    <mergeCell ref="BK5:BK6"/>
    <mergeCell ref="BL5:BL6"/>
    <mergeCell ref="BM5:BM6"/>
    <mergeCell ref="BN5:BN6"/>
    <mergeCell ref="CF5:CF6"/>
    <mergeCell ref="BT5:BT6"/>
    <mergeCell ref="P5:P6"/>
    <mergeCell ref="Q5:Q6"/>
    <mergeCell ref="X5:X6"/>
    <mergeCell ref="Y5:Y6"/>
    <mergeCell ref="AL4:AL6"/>
    <mergeCell ref="BA4:BC4"/>
    <mergeCell ref="AH5:AH6"/>
    <mergeCell ref="AI5:AI6"/>
    <mergeCell ref="AZ5:AZ6"/>
    <mergeCell ref="AQ4:AZ4"/>
    <mergeCell ref="CU4:CX6"/>
    <mergeCell ref="BR5:BR6"/>
    <mergeCell ref="CH5:CH6"/>
    <mergeCell ref="CD4:CH4"/>
    <mergeCell ref="CD5:CD6"/>
    <mergeCell ref="CI5:CI6"/>
    <mergeCell ref="CL5:CL6"/>
    <mergeCell ref="CM5:CM6"/>
    <mergeCell ref="DI5:DI6"/>
    <mergeCell ref="DJ5:DJ6"/>
    <mergeCell ref="DB4:DE6"/>
    <mergeCell ref="CN5:CN6"/>
    <mergeCell ref="DF4:DO4"/>
    <mergeCell ref="DM5:DM6"/>
    <mergeCell ref="DN5:DN6"/>
    <mergeCell ref="DH5:DH6"/>
    <mergeCell ref="CO5:CO6"/>
    <mergeCell ref="CR4:CT4"/>
    <mergeCell ref="EF5:EF6"/>
    <mergeCell ref="EA5:EA6"/>
    <mergeCell ref="EB5:EB6"/>
    <mergeCell ref="EL5:EL6"/>
    <mergeCell ref="EM5:EM6"/>
    <mergeCell ref="EN5:EN6"/>
    <mergeCell ref="EJ4:EJ6"/>
    <mergeCell ref="EC4:EH4"/>
    <mergeCell ref="EC5:EC6"/>
    <mergeCell ref="EH5:EH6"/>
    <mergeCell ref="AM7:AP7"/>
    <mergeCell ref="AM8:AP8"/>
    <mergeCell ref="AM9:AP9"/>
    <mergeCell ref="AE5:AE6"/>
    <mergeCell ref="AF5:AF6"/>
    <mergeCell ref="T7:W7"/>
    <mergeCell ref="Z5:Z6"/>
    <mergeCell ref="AA5:AA6"/>
    <mergeCell ref="AB5:AB6"/>
    <mergeCell ref="AG5:AG6"/>
    <mergeCell ref="T8:W8"/>
    <mergeCell ref="T9:W9"/>
    <mergeCell ref="T10:W10"/>
    <mergeCell ref="AM26:AP26"/>
    <mergeCell ref="X30:AK30"/>
    <mergeCell ref="BY25:CB25"/>
    <mergeCell ref="BY26:CB26"/>
    <mergeCell ref="BY27:CB27"/>
    <mergeCell ref="BY28:CB28"/>
    <mergeCell ref="BY16:CB16"/>
    <mergeCell ref="BF7:BI7"/>
    <mergeCell ref="BF8:BI8"/>
    <mergeCell ref="BF13:BI13"/>
    <mergeCell ref="BF14:BI14"/>
    <mergeCell ref="BF25:BI25"/>
    <mergeCell ref="BF26:BI26"/>
    <mergeCell ref="BF16:BI16"/>
    <mergeCell ref="BF15:BI15"/>
    <mergeCell ref="BF20:BI20"/>
    <mergeCell ref="BF21:BI21"/>
    <mergeCell ref="BY7:CB7"/>
    <mergeCell ref="BY8:CB8"/>
    <mergeCell ref="BY9:CB9"/>
    <mergeCell ref="BY10:CB10"/>
    <mergeCell ref="BY12:CB12"/>
    <mergeCell ref="BY13:CB13"/>
    <mergeCell ref="BY22:CB22"/>
    <mergeCell ref="BY23:CB23"/>
    <mergeCell ref="CZ4:CZ6"/>
    <mergeCell ref="DA4:DA6"/>
    <mergeCell ref="BY18:CB18"/>
    <mergeCell ref="BY19:CB19"/>
    <mergeCell ref="BY20:CB20"/>
    <mergeCell ref="BY21:CB21"/>
    <mergeCell ref="CT5:CT6"/>
    <mergeCell ref="CK5:CK6"/>
    <mergeCell ref="DB11:DE11"/>
    <mergeCell ref="DB12:DE12"/>
    <mergeCell ref="DB13:DE13"/>
    <mergeCell ref="DB14:DE14"/>
    <mergeCell ref="DB7:DE7"/>
    <mergeCell ref="DB8:DE8"/>
    <mergeCell ref="DB9:DE9"/>
    <mergeCell ref="DB10:DE10"/>
    <mergeCell ref="DB15:DE15"/>
    <mergeCell ref="DB22:DE22"/>
    <mergeCell ref="DB23:DE23"/>
    <mergeCell ref="DB16:DE16"/>
    <mergeCell ref="DB17:DE17"/>
    <mergeCell ref="DB18:DE18"/>
    <mergeCell ref="DB19:DE19"/>
    <mergeCell ref="DB28:DE28"/>
    <mergeCell ref="DB30:DE30"/>
    <mergeCell ref="DP4:DP6"/>
    <mergeCell ref="DQ4:DQ6"/>
    <mergeCell ref="DB24:DE24"/>
    <mergeCell ref="DB25:DE25"/>
    <mergeCell ref="DB26:DE26"/>
    <mergeCell ref="DB27:DE27"/>
    <mergeCell ref="DB20:DE20"/>
    <mergeCell ref="DB21:DE21"/>
    <mergeCell ref="DR14:DU14"/>
    <mergeCell ref="DR7:DU7"/>
    <mergeCell ref="DR8:DU8"/>
    <mergeCell ref="DR9:DU9"/>
    <mergeCell ref="DR10:DU10"/>
    <mergeCell ref="DR12:DU12"/>
    <mergeCell ref="DR13:DU13"/>
    <mergeCell ref="DR28:DU28"/>
    <mergeCell ref="DR30:DU30"/>
    <mergeCell ref="EI4:EI6"/>
    <mergeCell ref="DR23:DU23"/>
    <mergeCell ref="DR24:DU24"/>
    <mergeCell ref="DR25:DU25"/>
    <mergeCell ref="DR26:DU26"/>
    <mergeCell ref="DR19:DU19"/>
    <mergeCell ref="DR20:DU20"/>
    <mergeCell ref="DR21:DU21"/>
    <mergeCell ref="EK4:EN4"/>
    <mergeCell ref="EW4:EW6"/>
    <mergeCell ref="AK4:AK6"/>
    <mergeCell ref="DR27:DU27"/>
    <mergeCell ref="DR22:DU22"/>
    <mergeCell ref="DR15:DU15"/>
    <mergeCell ref="DR16:DU16"/>
    <mergeCell ref="DR17:DU17"/>
    <mergeCell ref="DR18:DU18"/>
    <mergeCell ref="DR11:DU11"/>
    <mergeCell ref="DB29:DE29"/>
    <mergeCell ref="A1:R1"/>
    <mergeCell ref="A2:R3"/>
    <mergeCell ref="EV4:EV6"/>
    <mergeCell ref="BW4:BW6"/>
    <mergeCell ref="BX4:BX6"/>
    <mergeCell ref="BY4:CB6"/>
    <mergeCell ref="DG5:DG6"/>
    <mergeCell ref="X4:AJ4"/>
    <mergeCell ref="P4:Q4"/>
    <mergeCell ref="EK30:EZ30"/>
    <mergeCell ref="EX4:EZ4"/>
    <mergeCell ref="EX5:EX6"/>
    <mergeCell ref="EY5:EZ5"/>
    <mergeCell ref="DR29:DU29"/>
    <mergeCell ref="B29:E29"/>
    <mergeCell ref="AM29:AP29"/>
    <mergeCell ref="T29:W29"/>
    <mergeCell ref="BF29:BI29"/>
    <mergeCell ref="BY29:CB29"/>
  </mergeCells>
  <printOptions/>
  <pageMargins left="0.3937007874015748" right="0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2016-08-05T06:52:24Z</cp:lastPrinted>
  <dcterms:created xsi:type="dcterms:W3CDTF">1996-10-08T23:32:33Z</dcterms:created>
  <dcterms:modified xsi:type="dcterms:W3CDTF">2016-09-28T05:53:08Z</dcterms:modified>
  <cp:category/>
  <cp:version/>
  <cp:contentType/>
  <cp:contentStatus/>
</cp:coreProperties>
</file>